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gk\000 novi plan 2025_2026_2027\konačni za opis i slanje\"/>
    </mc:Choice>
  </mc:AlternateContent>
  <xr:revisionPtr revIDLastSave="0" documentId="13_ncr:1_{D3615987-427D-41DC-84C0-91A915C32EA0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activeTab="9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4" l="1"/>
  <c r="I5" i="34"/>
  <c r="I7" i="34" l="1"/>
  <c r="E16" i="35"/>
  <c r="E13" i="35" l="1"/>
  <c r="D7" i="36"/>
  <c r="D16" i="36"/>
  <c r="D17" i="12"/>
  <c r="D42" i="36"/>
  <c r="D33" i="36"/>
  <c r="C7" i="36" l="1"/>
  <c r="I12" i="4"/>
  <c r="H12" i="4"/>
  <c r="G12" i="4"/>
  <c r="I11" i="4"/>
  <c r="H11" i="4"/>
  <c r="G11" i="4"/>
  <c r="L19" i="17"/>
  <c r="K19" i="17"/>
  <c r="L126" i="17"/>
  <c r="K126" i="17"/>
  <c r="L154" i="17"/>
  <c r="K154" i="17"/>
  <c r="J5" i="34"/>
  <c r="J15" i="34"/>
  <c r="J7" i="34"/>
  <c r="J19" i="17" l="1"/>
  <c r="G21" i="34"/>
  <c r="G13" i="34"/>
  <c r="U4" i="25" l="1"/>
  <c r="AG9" i="25"/>
  <c r="AG10" i="25"/>
  <c r="AG11" i="25"/>
  <c r="AG12" i="25"/>
  <c r="AG13" i="25"/>
  <c r="AH13" i="25" s="1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H24" i="25" s="1"/>
  <c r="AG25" i="25"/>
  <c r="AH25" i="25" s="1"/>
  <c r="AG26" i="25"/>
  <c r="AH26" i="25" s="1"/>
  <c r="AG27" i="25"/>
  <c r="AG28" i="25"/>
  <c r="AG29" i="25"/>
  <c r="AG30" i="25"/>
  <c r="AH30" i="25" s="1"/>
  <c r="AG31" i="25"/>
  <c r="AH31" i="25" s="1"/>
  <c r="AG32" i="25"/>
  <c r="AH32" i="25" s="1"/>
  <c r="AG33" i="25"/>
  <c r="AG34" i="25"/>
  <c r="AG35" i="25"/>
  <c r="AG36" i="25"/>
  <c r="AH36" i="25" s="1"/>
  <c r="AG37" i="25"/>
  <c r="AH37" i="25" s="1"/>
  <c r="AG38" i="25"/>
  <c r="AH38" i="25" s="1"/>
  <c r="AG39" i="25"/>
  <c r="AG40" i="25"/>
  <c r="AG41" i="25"/>
  <c r="AG42" i="25"/>
  <c r="AG43" i="25"/>
  <c r="AH43" i="25" s="1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H55" i="25" s="1"/>
  <c r="AG56" i="25"/>
  <c r="AH56" i="25" s="1"/>
  <c r="AG57" i="25"/>
  <c r="AG58" i="25"/>
  <c r="AG59" i="25"/>
  <c r="AG60" i="25"/>
  <c r="AH60" i="25" s="1"/>
  <c r="AG61" i="25"/>
  <c r="AH61" i="25" s="1"/>
  <c r="AG62" i="25"/>
  <c r="AH62" i="25" s="1"/>
  <c r="AG63" i="25"/>
  <c r="AG64" i="25"/>
  <c r="AG65" i="25"/>
  <c r="AG66" i="25"/>
  <c r="AH66" i="25" s="1"/>
  <c r="AG67" i="25"/>
  <c r="AH67" i="25" s="1"/>
  <c r="AG68" i="25"/>
  <c r="AH68" i="25" s="1"/>
  <c r="AG69" i="25"/>
  <c r="AG70" i="25"/>
  <c r="AG71" i="25"/>
  <c r="AG72" i="25"/>
  <c r="AH72" i="25" s="1"/>
  <c r="AG73" i="25"/>
  <c r="AH73" i="25" s="1"/>
  <c r="AG74" i="25"/>
  <c r="AH74" i="25" s="1"/>
  <c r="AG75" i="25"/>
  <c r="AG76" i="25"/>
  <c r="AG77" i="25"/>
  <c r="AG78" i="25"/>
  <c r="AG79" i="25"/>
  <c r="AH79" i="25" s="1"/>
  <c r="AG80" i="25"/>
  <c r="AH80" i="25" s="1"/>
  <c r="AG81" i="25"/>
  <c r="AG82" i="25"/>
  <c r="AG83" i="25"/>
  <c r="AG84" i="25"/>
  <c r="AG85" i="25"/>
  <c r="AH85" i="25" s="1"/>
  <c r="AG86" i="25"/>
  <c r="AH86" i="25" s="1"/>
  <c r="AG87" i="25"/>
  <c r="AG88" i="25"/>
  <c r="AG89" i="25"/>
  <c r="AG90" i="25"/>
  <c r="AG91" i="25"/>
  <c r="AH91" i="25" s="1"/>
  <c r="AG92" i="25"/>
  <c r="AH92" i="25" s="1"/>
  <c r="AG93" i="25"/>
  <c r="AG94" i="25"/>
  <c r="AG95" i="25"/>
  <c r="AG96" i="25"/>
  <c r="AH96" i="25" s="1"/>
  <c r="AG97" i="25"/>
  <c r="AH97" i="25" s="1"/>
  <c r="AG98" i="25"/>
  <c r="AH98" i="25" s="1"/>
  <c r="AG99" i="25"/>
  <c r="AG100" i="25"/>
  <c r="AG101" i="25"/>
  <c r="AG102" i="25"/>
  <c r="AH102" i="25" s="1"/>
  <c r="AG103" i="25"/>
  <c r="AH103" i="25" s="1"/>
  <c r="AG104" i="25"/>
  <c r="AH104" i="25" s="1"/>
  <c r="AG105" i="25"/>
  <c r="AG106" i="25"/>
  <c r="AG107" i="25"/>
  <c r="AG108" i="25"/>
  <c r="AH108" i="25" s="1"/>
  <c r="AG109" i="25"/>
  <c r="AH109" i="25" s="1"/>
  <c r="AG110" i="25"/>
  <c r="AH110" i="25" s="1"/>
  <c r="AG111" i="25"/>
  <c r="AG112" i="25"/>
  <c r="AG113" i="25"/>
  <c r="AG114" i="25"/>
  <c r="AG115" i="25"/>
  <c r="AH115" i="25" s="1"/>
  <c r="AG116" i="25"/>
  <c r="AH116" i="25" s="1"/>
  <c r="AG117" i="25"/>
  <c r="AG118" i="25"/>
  <c r="AG119" i="25"/>
  <c r="AG120" i="25"/>
  <c r="AG121" i="25"/>
  <c r="AH121" i="25" s="1"/>
  <c r="AG122" i="25"/>
  <c r="AH122" i="25" s="1"/>
  <c r="AG123" i="25"/>
  <c r="AG124" i="25"/>
  <c r="AG125" i="25"/>
  <c r="AG126" i="25"/>
  <c r="AG127" i="25"/>
  <c r="AH127" i="25" s="1"/>
  <c r="AG128" i="25"/>
  <c r="AH128" i="25" s="1"/>
  <c r="AG129" i="25"/>
  <c r="AG130" i="25"/>
  <c r="AG131" i="25"/>
  <c r="AG132" i="25"/>
  <c r="AG133" i="25"/>
  <c r="AH133" i="25" s="1"/>
  <c r="AG134" i="25"/>
  <c r="AH134" i="25" s="1"/>
  <c r="AG135" i="25"/>
  <c r="AG136" i="25"/>
  <c r="AG137" i="25"/>
  <c r="AG138" i="25"/>
  <c r="AH138" i="25" s="1"/>
  <c r="AG139" i="25"/>
  <c r="AH139" i="25" s="1"/>
  <c r="AG140" i="25"/>
  <c r="AH140" i="25" s="1"/>
  <c r="AG141" i="25"/>
  <c r="AG142" i="25"/>
  <c r="AG143" i="25"/>
  <c r="AG144" i="25"/>
  <c r="AH144" i="25" s="1"/>
  <c r="AG145" i="25"/>
  <c r="AH145" i="25" s="1"/>
  <c r="AG146" i="25"/>
  <c r="AH146" i="25" s="1"/>
  <c r="AG147" i="25"/>
  <c r="AG148" i="25"/>
  <c r="AG149" i="25"/>
  <c r="AG150" i="25"/>
  <c r="AG151" i="25"/>
  <c r="AH151" i="25" s="1"/>
  <c r="AG152" i="25"/>
  <c r="AH152" i="25" s="1"/>
  <c r="AG153" i="25"/>
  <c r="AG154" i="25"/>
  <c r="AG155" i="25"/>
  <c r="AG156" i="25"/>
  <c r="AG157" i="25"/>
  <c r="AH157" i="25" s="1"/>
  <c r="AG158" i="25"/>
  <c r="AH158" i="25" s="1"/>
  <c r="AG159" i="25"/>
  <c r="AG160" i="25"/>
  <c r="AG161" i="25"/>
  <c r="AG162" i="25"/>
  <c r="AG163" i="25"/>
  <c r="AH163" i="25" s="1"/>
  <c r="AG164" i="25"/>
  <c r="AH164" i="25" s="1"/>
  <c r="AG165" i="25"/>
  <c r="AG166" i="25"/>
  <c r="AG167" i="25"/>
  <c r="AG168" i="25"/>
  <c r="AG169" i="25"/>
  <c r="AH169" i="25" s="1"/>
  <c r="AG170" i="25"/>
  <c r="AH170" i="25" s="1"/>
  <c r="AG171" i="25"/>
  <c r="AG172" i="25"/>
  <c r="AG173" i="25"/>
  <c r="AG174" i="25"/>
  <c r="AH174" i="25" s="1"/>
  <c r="AG175" i="25"/>
  <c r="AH175" i="25" s="1"/>
  <c r="AG176" i="25"/>
  <c r="AH176" i="25" s="1"/>
  <c r="AG177" i="25"/>
  <c r="AG178" i="25"/>
  <c r="AG179" i="25"/>
  <c r="AG180" i="25"/>
  <c r="AH180" i="25" s="1"/>
  <c r="AG181" i="25"/>
  <c r="AH181" i="25" s="1"/>
  <c r="AG182" i="25"/>
  <c r="AH182" i="25" s="1"/>
  <c r="AG183" i="25"/>
  <c r="AG184" i="25"/>
  <c r="AG185" i="25"/>
  <c r="AG186" i="25"/>
  <c r="AG187" i="25"/>
  <c r="AH187" i="25" s="1"/>
  <c r="AG188" i="25"/>
  <c r="AH188" i="25" s="1"/>
  <c r="AG189" i="25"/>
  <c r="AG190" i="25"/>
  <c r="AG191" i="25"/>
  <c r="AG192" i="25"/>
  <c r="AG193" i="25"/>
  <c r="AH193" i="25" s="1"/>
  <c r="AG194" i="25"/>
  <c r="AH194" i="25" s="1"/>
  <c r="AG195" i="25"/>
  <c r="AG196" i="25"/>
  <c r="AG197" i="25"/>
  <c r="AG198" i="25"/>
  <c r="AG199" i="25"/>
  <c r="AH199" i="25" s="1"/>
  <c r="AG200" i="25"/>
  <c r="AH200" i="25" s="1"/>
  <c r="AG201" i="25"/>
  <c r="AG202" i="25"/>
  <c r="AG203" i="25"/>
  <c r="AG204" i="25"/>
  <c r="AG205" i="25"/>
  <c r="AH205" i="25" s="1"/>
  <c r="AG206" i="25"/>
  <c r="AH206" i="25" s="1"/>
  <c r="AG207" i="25"/>
  <c r="AG208" i="25"/>
  <c r="AG209" i="25"/>
  <c r="AG210" i="25"/>
  <c r="AH210" i="25" s="1"/>
  <c r="AG211" i="25"/>
  <c r="AH211" i="25" s="1"/>
  <c r="AG212" i="25"/>
  <c r="AH212" i="25" s="1"/>
  <c r="AG213" i="25"/>
  <c r="AG214" i="25"/>
  <c r="AG215" i="25"/>
  <c r="AG216" i="25"/>
  <c r="AH216" i="25" s="1"/>
  <c r="AG217" i="25"/>
  <c r="AH217" i="25" s="1"/>
  <c r="AG218" i="25"/>
  <c r="AH218" i="25" s="1"/>
  <c r="AG219" i="25"/>
  <c r="AG220" i="25"/>
  <c r="AG221" i="25"/>
  <c r="AG222" i="25"/>
  <c r="AG223" i="25"/>
  <c r="AH223" i="25" s="1"/>
  <c r="AG224" i="25"/>
  <c r="AH224" i="25" s="1"/>
  <c r="AG225" i="25"/>
  <c r="AG226" i="25"/>
  <c r="AG227" i="25"/>
  <c r="AG228" i="25"/>
  <c r="AG229" i="25"/>
  <c r="AH229" i="25" s="1"/>
  <c r="AG230" i="25"/>
  <c r="AH230" i="25" s="1"/>
  <c r="AG231" i="25"/>
  <c r="AG232" i="25"/>
  <c r="AG233" i="25"/>
  <c r="AG234" i="25"/>
  <c r="AG235" i="25"/>
  <c r="AH235" i="25" s="1"/>
  <c r="AG236" i="25"/>
  <c r="AH236" i="25" s="1"/>
  <c r="AG237" i="25"/>
  <c r="AG238" i="25"/>
  <c r="AG239" i="25"/>
  <c r="AG240" i="25"/>
  <c r="AG241" i="25"/>
  <c r="AH241" i="25" s="1"/>
  <c r="AG242" i="25"/>
  <c r="AH242" i="25" s="1"/>
  <c r="AG243" i="25"/>
  <c r="AG244" i="25"/>
  <c r="AG245" i="25"/>
  <c r="AG246" i="25"/>
  <c r="AG247" i="25"/>
  <c r="AH247" i="25" s="1"/>
  <c r="AG248" i="25"/>
  <c r="AH248" i="25" s="1"/>
  <c r="AG249" i="25"/>
  <c r="AG250" i="25"/>
  <c r="AG251" i="25"/>
  <c r="AG252" i="25"/>
  <c r="AG253" i="25"/>
  <c r="AH253" i="25" s="1"/>
  <c r="AG254" i="25"/>
  <c r="AH254" i="25" s="1"/>
  <c r="AG255" i="25"/>
  <c r="AG256" i="25"/>
  <c r="AG257" i="25"/>
  <c r="AG258" i="25"/>
  <c r="AG259" i="25"/>
  <c r="AH259" i="25" s="1"/>
  <c r="AG260" i="25"/>
  <c r="AH260" i="25" s="1"/>
  <c r="AG261" i="25"/>
  <c r="AG262" i="25"/>
  <c r="AG263" i="25"/>
  <c r="AG264" i="25"/>
  <c r="AG265" i="25"/>
  <c r="AH265" i="25" s="1"/>
  <c r="AG266" i="25"/>
  <c r="AH266" i="25" s="1"/>
  <c r="AG267" i="25"/>
  <c r="AG268" i="25"/>
  <c r="AG269" i="25"/>
  <c r="AG270" i="25"/>
  <c r="AG271" i="25"/>
  <c r="AH271" i="25" s="1"/>
  <c r="AG272" i="25"/>
  <c r="AH272" i="25" s="1"/>
  <c r="AG273" i="25"/>
  <c r="AG274" i="25"/>
  <c r="AG275" i="25"/>
  <c r="AG276" i="25"/>
  <c r="AG277" i="25"/>
  <c r="AH277" i="25" s="1"/>
  <c r="AG278" i="25"/>
  <c r="AH278" i="25" s="1"/>
  <c r="AG279" i="25"/>
  <c r="AG280" i="25"/>
  <c r="AG281" i="25"/>
  <c r="AG282" i="25"/>
  <c r="AG283" i="25"/>
  <c r="AH283" i="25" s="1"/>
  <c r="AG284" i="25"/>
  <c r="AH284" i="25" s="1"/>
  <c r="AG285" i="25"/>
  <c r="AG286" i="25"/>
  <c r="AG287" i="25"/>
  <c r="AG288" i="25"/>
  <c r="AG289" i="25"/>
  <c r="AH289" i="25" s="1"/>
  <c r="AG290" i="25"/>
  <c r="AH290" i="25" s="1"/>
  <c r="AG291" i="25"/>
  <c r="AG292" i="25"/>
  <c r="AG293" i="25"/>
  <c r="AG294" i="25"/>
  <c r="AG295" i="25"/>
  <c r="AH295" i="25" s="1"/>
  <c r="AG296" i="25"/>
  <c r="AH296" i="25" s="1"/>
  <c r="AG297" i="25"/>
  <c r="AG298" i="25"/>
  <c r="AG299" i="25"/>
  <c r="AG300" i="25"/>
  <c r="AG301" i="25"/>
  <c r="AH301" i="25" s="1"/>
  <c r="AG302" i="25"/>
  <c r="AH302" i="25" s="1"/>
  <c r="AG303" i="25"/>
  <c r="AG304" i="25"/>
  <c r="AG305" i="25"/>
  <c r="AG306" i="25"/>
  <c r="AG307" i="25"/>
  <c r="AH307" i="25" s="1"/>
  <c r="AG308" i="25"/>
  <c r="AH308" i="25" s="1"/>
  <c r="AG309" i="25"/>
  <c r="AG310" i="25"/>
  <c r="AG311" i="25"/>
  <c r="AG312" i="25"/>
  <c r="AG313" i="25"/>
  <c r="AH313" i="25" s="1"/>
  <c r="AG314" i="25"/>
  <c r="AH314" i="25" s="1"/>
  <c r="AG315" i="25"/>
  <c r="AG316" i="25"/>
  <c r="AG317" i="25"/>
  <c r="AG318" i="25"/>
  <c r="AG319" i="25"/>
  <c r="AH319" i="25" s="1"/>
  <c r="AG320" i="25"/>
  <c r="AH320" i="25" s="1"/>
  <c r="AG321" i="25"/>
  <c r="AG322" i="25"/>
  <c r="AG323" i="25"/>
  <c r="AG324" i="25"/>
  <c r="AG325" i="25"/>
  <c r="AH325" i="25" s="1"/>
  <c r="AG326" i="25"/>
  <c r="AH326" i="25" s="1"/>
  <c r="AG327" i="25"/>
  <c r="AG328" i="25"/>
  <c r="AG329" i="25"/>
  <c r="AG330" i="25"/>
  <c r="AG331" i="25"/>
  <c r="AH331" i="25" s="1"/>
  <c r="AG332" i="25"/>
  <c r="AH332" i="25" s="1"/>
  <c r="AG333" i="25"/>
  <c r="AG334" i="25"/>
  <c r="AG335" i="25"/>
  <c r="AG336" i="25"/>
  <c r="AG337" i="25"/>
  <c r="AH337" i="25" s="1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H349" i="25" s="1"/>
  <c r="AG350" i="25"/>
  <c r="AH350" i="25" s="1"/>
  <c r="AG351" i="25"/>
  <c r="AG352" i="25"/>
  <c r="AG353" i="25"/>
  <c r="AG354" i="25"/>
  <c r="AG355" i="25"/>
  <c r="AH355" i="25" s="1"/>
  <c r="AG356" i="25"/>
  <c r="AH356" i="25" s="1"/>
  <c r="AG357" i="25"/>
  <c r="AG358" i="25"/>
  <c r="AG359" i="25"/>
  <c r="AG360" i="25"/>
  <c r="AG361" i="25"/>
  <c r="AH361" i="25" s="1"/>
  <c r="AG362" i="25"/>
  <c r="AH362" i="25" s="1"/>
  <c r="AG363" i="25"/>
  <c r="AG364" i="25"/>
  <c r="AG365" i="25"/>
  <c r="AG366" i="25"/>
  <c r="AG367" i="25"/>
  <c r="AH367" i="25" s="1"/>
  <c r="AG368" i="25"/>
  <c r="AH368" i="25" s="1"/>
  <c r="AG369" i="25"/>
  <c r="AG370" i="25"/>
  <c r="AG371" i="25"/>
  <c r="AG372" i="25"/>
  <c r="AG373" i="25"/>
  <c r="AH373" i="25" s="1"/>
  <c r="AG374" i="25"/>
  <c r="AH374" i="25" s="1"/>
  <c r="AG375" i="25"/>
  <c r="AG376" i="25"/>
  <c r="AG377" i="25"/>
  <c r="AG378" i="25"/>
  <c r="AG379" i="25"/>
  <c r="AH379" i="25" s="1"/>
  <c r="AG380" i="25"/>
  <c r="AH380" i="25" s="1"/>
  <c r="AG381" i="25"/>
  <c r="AG382" i="25"/>
  <c r="AG383" i="25"/>
  <c r="AG384" i="25"/>
  <c r="AG385" i="25"/>
  <c r="AH385" i="25" s="1"/>
  <c r="AG386" i="25"/>
  <c r="AH386" i="25" s="1"/>
  <c r="AG387" i="25"/>
  <c r="AG388" i="25"/>
  <c r="AG389" i="25"/>
  <c r="AG390" i="25"/>
  <c r="AG391" i="25"/>
  <c r="AH391" i="25" s="1"/>
  <c r="AG392" i="25"/>
  <c r="AH392" i="25" s="1"/>
  <c r="AG393" i="25"/>
  <c r="AG394" i="25"/>
  <c r="AG395" i="25"/>
  <c r="AG396" i="25"/>
  <c r="AG397" i="25"/>
  <c r="AH397" i="25" s="1"/>
  <c r="AG398" i="25"/>
  <c r="AH398" i="25" s="1"/>
  <c r="AG399" i="25"/>
  <c r="AG400" i="25"/>
  <c r="AG401" i="25"/>
  <c r="AG402" i="25"/>
  <c r="AG403" i="25"/>
  <c r="AH403" i="25" s="1"/>
  <c r="AG404" i="25"/>
  <c r="AH404" i="25" s="1"/>
  <c r="AG405" i="25"/>
  <c r="AG406" i="25"/>
  <c r="AG407" i="25"/>
  <c r="AG408" i="25"/>
  <c r="AG409" i="25"/>
  <c r="AH409" i="25" s="1"/>
  <c r="AG410" i="25"/>
  <c r="AH410" i="25" s="1"/>
  <c r="AG411" i="25"/>
  <c r="AG412" i="25"/>
  <c r="AG413" i="25"/>
  <c r="AG414" i="25"/>
  <c r="AG415" i="25"/>
  <c r="AH415" i="25" s="1"/>
  <c r="AG416" i="25"/>
  <c r="AH416" i="25" s="1"/>
  <c r="AG417" i="25"/>
  <c r="AG418" i="25"/>
  <c r="AG419" i="25"/>
  <c r="AG420" i="25"/>
  <c r="AG421" i="25"/>
  <c r="AH421" i="25" s="1"/>
  <c r="AG422" i="25"/>
  <c r="AH422" i="25" s="1"/>
  <c r="AG423" i="25"/>
  <c r="AG424" i="25"/>
  <c r="AG425" i="25"/>
  <c r="AG426" i="25"/>
  <c r="AG427" i="25"/>
  <c r="AH427" i="25" s="1"/>
  <c r="AG428" i="25"/>
  <c r="AH428" i="25" s="1"/>
  <c r="AG429" i="25"/>
  <c r="AG430" i="25"/>
  <c r="AG431" i="25"/>
  <c r="AG432" i="25"/>
  <c r="AG433" i="25"/>
  <c r="AH433" i="25" s="1"/>
  <c r="AG434" i="25"/>
  <c r="AH434" i="25" s="1"/>
  <c r="AG435" i="25"/>
  <c r="AG436" i="25"/>
  <c r="AG437" i="25"/>
  <c r="AG438" i="25"/>
  <c r="AG439" i="25"/>
  <c r="AH439" i="25" s="1"/>
  <c r="AG440" i="25"/>
  <c r="AH440" i="25" s="1"/>
  <c r="AG441" i="25"/>
  <c r="AG442" i="25"/>
  <c r="AG443" i="25"/>
  <c r="AG444" i="25"/>
  <c r="AG445" i="25"/>
  <c r="AH445" i="25" s="1"/>
  <c r="AG446" i="25"/>
  <c r="AH446" i="25" s="1"/>
  <c r="AG447" i="25"/>
  <c r="AG448" i="25"/>
  <c r="AG449" i="25"/>
  <c r="AG450" i="25"/>
  <c r="AG451" i="25"/>
  <c r="AH451" i="25" s="1"/>
  <c r="AG452" i="25"/>
  <c r="AH452" i="25" s="1"/>
  <c r="AG453" i="25"/>
  <c r="AG454" i="25"/>
  <c r="AG455" i="25"/>
  <c r="AG456" i="25"/>
  <c r="AG457" i="25"/>
  <c r="AH457" i="25" s="1"/>
  <c r="AG458" i="25"/>
  <c r="AH458" i="25" s="1"/>
  <c r="AG459" i="25"/>
  <c r="AG460" i="25"/>
  <c r="AG461" i="25"/>
  <c r="AG462" i="25"/>
  <c r="AG463" i="25"/>
  <c r="AH463" i="25" s="1"/>
  <c r="AG464" i="25"/>
  <c r="AH464" i="25" s="1"/>
  <c r="AG465" i="25"/>
  <c r="AG466" i="25"/>
  <c r="AG467" i="25"/>
  <c r="AG468" i="25"/>
  <c r="AG469" i="25"/>
  <c r="AH469" i="25" s="1"/>
  <c r="AG470" i="25"/>
  <c r="AH470" i="25" s="1"/>
  <c r="AG471" i="25"/>
  <c r="AG472" i="25"/>
  <c r="AG473" i="25"/>
  <c r="AG474" i="25"/>
  <c r="AG475" i="25"/>
  <c r="AH475" i="25" s="1"/>
  <c r="AG476" i="25"/>
  <c r="AH476" i="25" s="1"/>
  <c r="AG477" i="25"/>
  <c r="AG478" i="25"/>
  <c r="AG479" i="25"/>
  <c r="AG480" i="25"/>
  <c r="AG481" i="25"/>
  <c r="AH481" i="25" s="1"/>
  <c r="AG482" i="25"/>
  <c r="AH482" i="25" s="1"/>
  <c r="AG483" i="25"/>
  <c r="AG484" i="25"/>
  <c r="AG485" i="25"/>
  <c r="AG486" i="25"/>
  <c r="AG487" i="25"/>
  <c r="AH487" i="25" s="1"/>
  <c r="AG488" i="25"/>
  <c r="AH488" i="25" s="1"/>
  <c r="AG489" i="25"/>
  <c r="AG490" i="25"/>
  <c r="AG491" i="25"/>
  <c r="AG492" i="25"/>
  <c r="AG493" i="25"/>
  <c r="AH493" i="25" s="1"/>
  <c r="AG494" i="25"/>
  <c r="AH494" i="25" s="1"/>
  <c r="AG495" i="25"/>
  <c r="AG496" i="25"/>
  <c r="AG497" i="25"/>
  <c r="AG498" i="25"/>
  <c r="AG499" i="25"/>
  <c r="AH499" i="25" s="1"/>
  <c r="AG500" i="25"/>
  <c r="AH500" i="25" s="1"/>
  <c r="AG501" i="25"/>
  <c r="AG502" i="25"/>
  <c r="AG503" i="25"/>
  <c r="AG504" i="25"/>
  <c r="AH504" i="25" s="1"/>
  <c r="AG505" i="25"/>
  <c r="AH505" i="25" s="1"/>
  <c r="AG506" i="25"/>
  <c r="AH506" i="25" s="1"/>
  <c r="AG507" i="25"/>
  <c r="AG508" i="25"/>
  <c r="AG509" i="25"/>
  <c r="AG510" i="25"/>
  <c r="AH510" i="25" s="1"/>
  <c r="AG511" i="25"/>
  <c r="AH511" i="25" s="1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H523" i="25" s="1"/>
  <c r="AG524" i="25"/>
  <c r="AG525" i="25"/>
  <c r="AG526" i="25"/>
  <c r="AG527" i="25"/>
  <c r="AG528" i="25"/>
  <c r="AG529" i="25"/>
  <c r="AH529" i="25" s="1"/>
  <c r="AG530" i="25"/>
  <c r="AH530" i="25" s="1"/>
  <c r="AG531" i="25"/>
  <c r="AG532" i="25"/>
  <c r="AG533" i="25"/>
  <c r="AG534" i="25"/>
  <c r="AG535" i="25"/>
  <c r="AH535" i="25" s="1"/>
  <c r="AG536" i="25"/>
  <c r="AH536" i="25" s="1"/>
  <c r="AG537" i="25"/>
  <c r="AG538" i="25"/>
  <c r="AG539" i="25"/>
  <c r="AG540" i="25"/>
  <c r="AG541" i="25"/>
  <c r="AH541" i="25" s="1"/>
  <c r="AG542" i="25"/>
  <c r="AH542" i="25" s="1"/>
  <c r="AG543" i="25"/>
  <c r="AG544" i="25"/>
  <c r="AG545" i="25"/>
  <c r="AG546" i="25"/>
  <c r="AG547" i="25"/>
  <c r="AH547" i="25" s="1"/>
  <c r="AG548" i="25"/>
  <c r="AH548" i="25" s="1"/>
  <c r="AG549" i="25"/>
  <c r="AG550" i="25"/>
  <c r="AG551" i="25"/>
  <c r="AG552" i="25"/>
  <c r="AG553" i="25"/>
  <c r="AH553" i="25" s="1"/>
  <c r="AG554" i="25"/>
  <c r="AG555" i="25"/>
  <c r="AG556" i="25"/>
  <c r="AG557" i="25"/>
  <c r="AG558" i="25"/>
  <c r="AG559" i="25"/>
  <c r="AH559" i="25" s="1"/>
  <c r="AG560" i="25"/>
  <c r="AG561" i="25"/>
  <c r="AG562" i="25"/>
  <c r="AG563" i="25"/>
  <c r="AG564" i="25"/>
  <c r="AG565" i="25"/>
  <c r="AH565" i="25" s="1"/>
  <c r="AG566" i="25"/>
  <c r="AH566" i="25" s="1"/>
  <c r="AG567" i="25"/>
  <c r="AG568" i="25"/>
  <c r="AG569" i="25"/>
  <c r="AG570" i="25"/>
  <c r="AG571" i="25"/>
  <c r="AH571" i="25" s="1"/>
  <c r="AG572" i="25"/>
  <c r="AH572" i="25" s="1"/>
  <c r="AG573" i="25"/>
  <c r="AG574" i="25"/>
  <c r="AG575" i="25"/>
  <c r="AG576" i="25"/>
  <c r="AG577" i="25"/>
  <c r="AH577" i="25" s="1"/>
  <c r="AG578" i="25"/>
  <c r="AH578" i="25" s="1"/>
  <c r="AG579" i="25"/>
  <c r="AG580" i="25"/>
  <c r="AG581" i="25"/>
  <c r="AG582" i="25"/>
  <c r="AG583" i="25"/>
  <c r="AH583" i="25" s="1"/>
  <c r="AG584" i="25"/>
  <c r="AH584" i="25" s="1"/>
  <c r="AG585" i="25"/>
  <c r="AG586" i="25"/>
  <c r="AG587" i="25"/>
  <c r="AG588" i="25"/>
  <c r="AG589" i="25"/>
  <c r="AH589" i="25" s="1"/>
  <c r="AG590" i="25"/>
  <c r="AG591" i="25"/>
  <c r="AG592" i="25"/>
  <c r="AG593" i="25"/>
  <c r="AG594" i="25"/>
  <c r="AG595" i="25"/>
  <c r="AH595" i="25" s="1"/>
  <c r="AG596" i="25"/>
  <c r="AG597" i="25"/>
  <c r="AG598" i="25"/>
  <c r="AG599" i="25"/>
  <c r="AG600" i="25"/>
  <c r="AG601" i="25"/>
  <c r="AH601" i="25" s="1"/>
  <c r="AG602" i="25"/>
  <c r="AG603" i="25"/>
  <c r="AG604" i="25"/>
  <c r="AG605" i="25"/>
  <c r="AG606" i="25"/>
  <c r="AG607" i="25"/>
  <c r="AH607" i="25" s="1"/>
  <c r="AG608" i="25"/>
  <c r="AH608" i="25" s="1"/>
  <c r="AG609" i="25"/>
  <c r="AG610" i="25"/>
  <c r="AG611" i="25"/>
  <c r="AG612" i="25"/>
  <c r="AG613" i="25"/>
  <c r="AH613" i="25" s="1"/>
  <c r="AG614" i="25"/>
  <c r="AH614" i="25" s="1"/>
  <c r="AG615" i="25"/>
  <c r="AG616" i="25"/>
  <c r="AG617" i="25"/>
  <c r="AG618" i="25"/>
  <c r="AG619" i="25"/>
  <c r="AH619" i="25" s="1"/>
  <c r="AG620" i="25"/>
  <c r="AH620" i="25" s="1"/>
  <c r="AG621" i="25"/>
  <c r="AG622" i="25"/>
  <c r="AG623" i="25"/>
  <c r="AG624" i="25"/>
  <c r="AG625" i="25"/>
  <c r="AH625" i="25" s="1"/>
  <c r="AG626" i="25"/>
  <c r="AG627" i="25"/>
  <c r="AG628" i="25"/>
  <c r="AG629" i="25"/>
  <c r="AG630" i="25"/>
  <c r="AG631" i="25"/>
  <c r="AH631" i="25" s="1"/>
  <c r="AG632" i="25"/>
  <c r="AG633" i="25"/>
  <c r="AG634" i="25"/>
  <c r="AG635" i="25"/>
  <c r="AG636" i="25"/>
  <c r="AG637" i="25"/>
  <c r="AH637" i="25" s="1"/>
  <c r="AG638" i="25"/>
  <c r="AG639" i="25"/>
  <c r="AG640" i="25"/>
  <c r="AG641" i="25"/>
  <c r="AG642" i="25"/>
  <c r="AG643" i="25"/>
  <c r="AH643" i="25" s="1"/>
  <c r="AG644" i="25"/>
  <c r="AH644" i="25" s="1"/>
  <c r="AG645" i="25"/>
  <c r="AG646" i="25"/>
  <c r="AG647" i="25"/>
  <c r="AG648" i="25"/>
  <c r="AG649" i="25"/>
  <c r="AH649" i="25" s="1"/>
  <c r="AG650" i="25"/>
  <c r="AH650" i="25" s="1"/>
  <c r="AG651" i="25"/>
  <c r="AG652" i="25"/>
  <c r="AG653" i="25"/>
  <c r="AG654" i="25"/>
  <c r="AG655" i="25"/>
  <c r="AH655" i="25" s="1"/>
  <c r="AG656" i="25"/>
  <c r="AH656" i="25" s="1"/>
  <c r="AG657" i="25"/>
  <c r="AG658" i="25"/>
  <c r="AG659" i="25"/>
  <c r="AG660" i="25"/>
  <c r="AG661" i="25"/>
  <c r="AH661" i="25" s="1"/>
  <c r="AG662" i="25"/>
  <c r="AG663" i="25"/>
  <c r="AG664" i="25"/>
  <c r="AG665" i="25"/>
  <c r="AG666" i="25"/>
  <c r="AG667" i="25"/>
  <c r="AH667" i="25" s="1"/>
  <c r="AG668" i="25"/>
  <c r="AG669" i="25"/>
  <c r="AG670" i="25"/>
  <c r="AG671" i="25"/>
  <c r="AG672" i="25"/>
  <c r="AG673" i="25"/>
  <c r="AH673" i="25" s="1"/>
  <c r="AG674" i="25"/>
  <c r="AG675" i="25"/>
  <c r="AG676" i="25"/>
  <c r="AG677" i="25"/>
  <c r="AG678" i="25"/>
  <c r="AG679" i="25"/>
  <c r="AH679" i="25" s="1"/>
  <c r="AG680" i="25"/>
  <c r="AH680" i="25" s="1"/>
  <c r="AG681" i="25"/>
  <c r="AG682" i="25"/>
  <c r="AG683" i="25"/>
  <c r="AG684" i="25"/>
  <c r="AG685" i="25"/>
  <c r="AH685" i="25" s="1"/>
  <c r="AG686" i="25"/>
  <c r="AH686" i="25" s="1"/>
  <c r="AG687" i="25"/>
  <c r="AG688" i="25"/>
  <c r="AG689" i="25"/>
  <c r="AG690" i="25"/>
  <c r="AG691" i="25"/>
  <c r="AH691" i="25" s="1"/>
  <c r="AG692" i="25"/>
  <c r="AH692" i="25" s="1"/>
  <c r="AG693" i="25"/>
  <c r="AG694" i="25"/>
  <c r="AG695" i="25"/>
  <c r="AG696" i="25"/>
  <c r="AG697" i="25"/>
  <c r="AH697" i="25" s="1"/>
  <c r="AG698" i="25"/>
  <c r="AG699" i="25"/>
  <c r="AG700" i="25"/>
  <c r="AG701" i="25"/>
  <c r="AG702" i="25"/>
  <c r="AG703" i="25"/>
  <c r="AH703" i="25" s="1"/>
  <c r="AG704" i="25"/>
  <c r="AG705" i="25"/>
  <c r="AG706" i="25"/>
  <c r="AG707" i="25"/>
  <c r="AG708" i="25"/>
  <c r="AG709" i="25"/>
  <c r="AH709" i="25" s="1"/>
  <c r="AG710" i="25"/>
  <c r="AG711" i="25"/>
  <c r="AG712" i="25"/>
  <c r="AG713" i="25"/>
  <c r="AG714" i="25"/>
  <c r="AG715" i="25"/>
  <c r="AH715" i="25" s="1"/>
  <c r="AG716" i="25"/>
  <c r="AH716" i="25" s="1"/>
  <c r="AG717" i="25"/>
  <c r="AG718" i="25"/>
  <c r="AG719" i="25"/>
  <c r="AG720" i="25"/>
  <c r="AG721" i="25"/>
  <c r="AH721" i="25" s="1"/>
  <c r="AG722" i="25"/>
  <c r="AH722" i="25" s="1"/>
  <c r="AG723" i="25"/>
  <c r="AG724" i="25"/>
  <c r="AG725" i="25"/>
  <c r="AG726" i="25"/>
  <c r="AG727" i="25"/>
  <c r="AH727" i="25" s="1"/>
  <c r="AG728" i="25"/>
  <c r="AG729" i="25"/>
  <c r="AG730" i="25"/>
  <c r="AG731" i="25"/>
  <c r="AG732" i="25"/>
  <c r="AG733" i="25"/>
  <c r="AH733" i="25" s="1"/>
  <c r="AG734" i="25"/>
  <c r="AG735" i="25"/>
  <c r="AG736" i="25"/>
  <c r="AG737" i="25"/>
  <c r="AG738" i="25"/>
  <c r="AG739" i="25"/>
  <c r="AH739" i="25" s="1"/>
  <c r="AG740" i="25"/>
  <c r="AG741" i="25"/>
  <c r="AG742" i="25"/>
  <c r="AG743" i="25"/>
  <c r="AG744" i="25"/>
  <c r="AG745" i="25"/>
  <c r="AH745" i="25" s="1"/>
  <c r="AG746" i="25"/>
  <c r="AG747" i="25"/>
  <c r="AG748" i="25"/>
  <c r="AG749" i="25"/>
  <c r="AG750" i="25"/>
  <c r="AG751" i="25"/>
  <c r="AH751" i="25" s="1"/>
  <c r="AG752" i="25"/>
  <c r="AG753" i="25"/>
  <c r="AG754" i="25"/>
  <c r="AG755" i="25"/>
  <c r="AG756" i="25"/>
  <c r="AG757" i="25"/>
  <c r="AH757" i="25" s="1"/>
  <c r="AG758" i="25"/>
  <c r="AG759" i="25"/>
  <c r="AG760" i="25"/>
  <c r="AG761" i="25"/>
  <c r="AG762" i="25"/>
  <c r="AG763" i="25"/>
  <c r="AH763" i="25" s="1"/>
  <c r="AG764" i="25"/>
  <c r="AG765" i="25"/>
  <c r="AG766" i="25"/>
  <c r="AG767" i="25"/>
  <c r="AG768" i="25"/>
  <c r="AG769" i="25"/>
  <c r="AH769" i="25" s="1"/>
  <c r="AG770" i="25"/>
  <c r="AG771" i="25"/>
  <c r="AG772" i="25"/>
  <c r="AG773" i="25"/>
  <c r="AG774" i="25"/>
  <c r="AG775" i="25"/>
  <c r="AH775" i="25" s="1"/>
  <c r="AG776" i="25"/>
  <c r="AG777" i="25"/>
  <c r="AG778" i="25"/>
  <c r="AG779" i="25"/>
  <c r="AG780" i="25"/>
  <c r="AG781" i="25"/>
  <c r="AH781" i="25" s="1"/>
  <c r="AG782" i="25"/>
  <c r="AG783" i="25"/>
  <c r="AG784" i="25"/>
  <c r="AG785" i="25"/>
  <c r="AG786" i="25"/>
  <c r="AG787" i="25"/>
  <c r="AH787" i="25" s="1"/>
  <c r="AG788" i="25"/>
  <c r="AG789" i="25"/>
  <c r="AG790" i="25"/>
  <c r="AG791" i="25"/>
  <c r="AG792" i="25"/>
  <c r="AG793" i="25"/>
  <c r="AH793" i="25" s="1"/>
  <c r="AG794" i="25"/>
  <c r="AG795" i="25"/>
  <c r="AG796" i="25"/>
  <c r="AG797" i="25"/>
  <c r="AG798" i="25"/>
  <c r="AG799" i="25"/>
  <c r="AH799" i="25" s="1"/>
  <c r="AG800" i="25"/>
  <c r="AG801" i="25"/>
  <c r="AG802" i="25"/>
  <c r="AG803" i="25"/>
  <c r="AG804" i="25"/>
  <c r="AG805" i="25"/>
  <c r="AH805" i="25" s="1"/>
  <c r="AG806" i="25"/>
  <c r="AG807" i="25"/>
  <c r="AG808" i="25"/>
  <c r="AG809" i="25"/>
  <c r="AG810" i="25"/>
  <c r="AG811" i="25"/>
  <c r="AH811" i="25" s="1"/>
  <c r="AG812" i="25"/>
  <c r="AG813" i="25"/>
  <c r="AG814" i="25"/>
  <c r="AG815" i="25"/>
  <c r="AG816" i="25"/>
  <c r="AG817" i="25"/>
  <c r="AH817" i="25" s="1"/>
  <c r="AG818" i="25"/>
  <c r="AG819" i="25"/>
  <c r="AG820" i="25"/>
  <c r="AG821" i="25"/>
  <c r="AG822" i="25"/>
  <c r="AG823" i="25"/>
  <c r="AH823" i="25" s="1"/>
  <c r="AG824" i="25"/>
  <c r="AG825" i="25"/>
  <c r="AG826" i="25"/>
  <c r="AG827" i="25"/>
  <c r="AG828" i="25"/>
  <c r="AG829" i="25"/>
  <c r="AH829" i="25" s="1"/>
  <c r="AG830" i="25"/>
  <c r="AG831" i="25"/>
  <c r="AG832" i="25"/>
  <c r="AG833" i="25"/>
  <c r="AG834" i="25"/>
  <c r="AG835" i="25"/>
  <c r="AH835" i="25" s="1"/>
  <c r="AG836" i="25"/>
  <c r="AG837" i="25"/>
  <c r="AG838" i="25"/>
  <c r="AG839" i="25"/>
  <c r="AG840" i="25"/>
  <c r="AG841" i="25"/>
  <c r="AH841" i="25" s="1"/>
  <c r="AG842" i="25"/>
  <c r="AG843" i="25"/>
  <c r="AG844" i="25"/>
  <c r="AG845" i="25"/>
  <c r="AG846" i="25"/>
  <c r="AG847" i="25"/>
  <c r="AH847" i="25" s="1"/>
  <c r="AG848" i="25"/>
  <c r="AG849" i="25"/>
  <c r="AG850" i="25"/>
  <c r="AG851" i="25"/>
  <c r="AG852" i="25"/>
  <c r="AG853" i="25"/>
  <c r="AH853" i="25" s="1"/>
  <c r="AG854" i="25"/>
  <c r="AG855" i="25"/>
  <c r="AG856" i="25"/>
  <c r="AG857" i="25"/>
  <c r="AG858" i="25"/>
  <c r="AG859" i="25"/>
  <c r="AH859" i="25" s="1"/>
  <c r="AG860" i="25"/>
  <c r="AG861" i="25"/>
  <c r="AG862" i="25"/>
  <c r="AG863" i="25"/>
  <c r="AG864" i="25"/>
  <c r="AG865" i="25"/>
  <c r="AH865" i="25" s="1"/>
  <c r="AG866" i="25"/>
  <c r="AG867" i="25"/>
  <c r="AG868" i="25"/>
  <c r="AG869" i="25"/>
  <c r="AG870" i="25"/>
  <c r="AG871" i="25"/>
  <c r="AH871" i="25" s="1"/>
  <c r="AG872" i="25"/>
  <c r="AG873" i="25"/>
  <c r="AG874" i="25"/>
  <c r="AG875" i="25"/>
  <c r="AG876" i="25"/>
  <c r="AG877" i="25"/>
  <c r="AH877" i="25" s="1"/>
  <c r="AG878" i="25"/>
  <c r="AG879" i="25"/>
  <c r="AG880" i="25"/>
  <c r="AG881" i="25"/>
  <c r="AG882" i="25"/>
  <c r="AG883" i="25"/>
  <c r="AH883" i="25" s="1"/>
  <c r="AG884" i="25"/>
  <c r="AG885" i="25"/>
  <c r="AG886" i="25"/>
  <c r="AG887" i="25"/>
  <c r="AG888" i="25"/>
  <c r="AG889" i="25"/>
  <c r="AH889" i="25" s="1"/>
  <c r="AG890" i="25"/>
  <c r="AG891" i="25"/>
  <c r="AG892" i="25"/>
  <c r="AG893" i="25"/>
  <c r="AG894" i="25"/>
  <c r="AG895" i="25"/>
  <c r="AH895" i="25" s="1"/>
  <c r="AG896" i="25"/>
  <c r="AG897" i="25"/>
  <c r="AG898" i="25"/>
  <c r="AG899" i="25"/>
  <c r="AG900" i="25"/>
  <c r="AG901" i="25"/>
  <c r="AH901" i="25" s="1"/>
  <c r="AG902" i="25"/>
  <c r="AG903" i="25"/>
  <c r="AG904" i="25"/>
  <c r="AG905" i="25"/>
  <c r="AG906" i="25"/>
  <c r="AG907" i="25"/>
  <c r="AH907" i="25" s="1"/>
  <c r="AG908" i="25"/>
  <c r="AG909" i="25"/>
  <c r="AG910" i="25"/>
  <c r="AG911" i="25"/>
  <c r="AG912" i="25"/>
  <c r="AG913" i="25"/>
  <c r="AH913" i="25" s="1"/>
  <c r="AG914" i="25"/>
  <c r="AG915" i="25"/>
  <c r="AG916" i="25"/>
  <c r="AG917" i="25"/>
  <c r="AG918" i="25"/>
  <c r="AG919" i="25"/>
  <c r="AH919" i="25" s="1"/>
  <c r="AG920" i="25"/>
  <c r="AG921" i="25"/>
  <c r="AG922" i="25"/>
  <c r="AG923" i="25"/>
  <c r="AG924" i="25"/>
  <c r="AG925" i="25"/>
  <c r="AH925" i="25" s="1"/>
  <c r="AG926" i="25"/>
  <c r="AG927" i="25"/>
  <c r="AG928" i="25"/>
  <c r="AG929" i="25"/>
  <c r="AG930" i="25"/>
  <c r="AG931" i="25"/>
  <c r="AH931" i="25" s="1"/>
  <c r="AG932" i="25"/>
  <c r="AG933" i="25"/>
  <c r="AG934" i="25"/>
  <c r="AG935" i="25"/>
  <c r="AG936" i="25"/>
  <c r="AG937" i="25"/>
  <c r="AH937" i="25" s="1"/>
  <c r="AG938" i="25"/>
  <c r="AG939" i="25"/>
  <c r="AG940" i="25"/>
  <c r="AG941" i="25"/>
  <c r="AG942" i="25"/>
  <c r="AG943" i="25"/>
  <c r="AH943" i="25" s="1"/>
  <c r="AG944" i="25"/>
  <c r="AG945" i="25"/>
  <c r="AG946" i="25"/>
  <c r="AG947" i="25"/>
  <c r="AG948" i="25"/>
  <c r="AG949" i="25"/>
  <c r="AH949" i="25" s="1"/>
  <c r="AG950" i="25"/>
  <c r="AG951" i="25"/>
  <c r="AG952" i="25"/>
  <c r="AG953" i="25"/>
  <c r="AG954" i="25"/>
  <c r="AG955" i="25"/>
  <c r="AH955" i="25" s="1"/>
  <c r="AG956" i="25"/>
  <c r="AG957" i="25"/>
  <c r="AG958" i="25"/>
  <c r="AG959" i="25"/>
  <c r="AG960" i="25"/>
  <c r="AG961" i="25"/>
  <c r="AH961" i="25" s="1"/>
  <c r="AG962" i="25"/>
  <c r="AG963" i="25"/>
  <c r="AG964" i="25"/>
  <c r="AG965" i="25"/>
  <c r="AG966" i="25"/>
  <c r="AG967" i="25"/>
  <c r="AH967" i="25" s="1"/>
  <c r="AG968" i="25"/>
  <c r="AG969" i="25"/>
  <c r="AG970" i="25"/>
  <c r="AG971" i="25"/>
  <c r="AG972" i="25"/>
  <c r="AG973" i="25"/>
  <c r="AH973" i="25" s="1"/>
  <c r="AG974" i="25"/>
  <c r="AG975" i="25"/>
  <c r="AG976" i="25"/>
  <c r="AG977" i="25"/>
  <c r="AG978" i="25"/>
  <c r="AG979" i="25"/>
  <c r="AH979" i="25" s="1"/>
  <c r="AG980" i="25"/>
  <c r="AG981" i="25"/>
  <c r="AG982" i="25"/>
  <c r="AG983" i="25"/>
  <c r="AG984" i="25"/>
  <c r="AG985" i="25"/>
  <c r="AH985" i="25" s="1"/>
  <c r="AG986" i="25"/>
  <c r="AG987" i="25"/>
  <c r="AG988" i="25"/>
  <c r="AG989" i="25"/>
  <c r="AG990" i="25"/>
  <c r="AG991" i="25"/>
  <c r="AH991" i="25" s="1"/>
  <c r="AG992" i="25"/>
  <c r="AG993" i="25"/>
  <c r="AG994" i="25"/>
  <c r="AG995" i="25"/>
  <c r="AG996" i="25"/>
  <c r="AG997" i="25"/>
  <c r="AH997" i="25" s="1"/>
  <c r="AG998" i="25"/>
  <c r="AG999" i="25"/>
  <c r="AG1000" i="25"/>
  <c r="AG1001" i="25"/>
  <c r="AG1002" i="25"/>
  <c r="AG1003" i="25"/>
  <c r="AH1003" i="25" s="1"/>
  <c r="AG1004" i="25"/>
  <c r="AG1005" i="25"/>
  <c r="AG1006" i="25"/>
  <c r="AG1007" i="25"/>
  <c r="AG1008" i="25"/>
  <c r="AG1009" i="25"/>
  <c r="AH1009" i="25" s="1"/>
  <c r="AG1010" i="25"/>
  <c r="AG1011" i="25"/>
  <c r="AG1012" i="25"/>
  <c r="AG1013" i="25"/>
  <c r="AG1014" i="25"/>
  <c r="AG1015" i="25"/>
  <c r="AH1015" i="25" s="1"/>
  <c r="AG1016" i="25"/>
  <c r="AG1017" i="25"/>
  <c r="AG1018" i="25"/>
  <c r="AG1019" i="25"/>
  <c r="AG1020" i="25"/>
  <c r="AG1021" i="25"/>
  <c r="AH1021" i="25" s="1"/>
  <c r="AG1022" i="25"/>
  <c r="AG1023" i="25"/>
  <c r="AG1024" i="25"/>
  <c r="AG1025" i="25"/>
  <c r="AG1026" i="25"/>
  <c r="AG1027" i="25"/>
  <c r="AH1027" i="25" s="1"/>
  <c r="AG1028" i="25"/>
  <c r="AG1029" i="25"/>
  <c r="AG1030" i="25"/>
  <c r="AG1031" i="25"/>
  <c r="AG1032" i="25"/>
  <c r="AG1033" i="25"/>
  <c r="AH1033" i="25" s="1"/>
  <c r="AG1034" i="25"/>
  <c r="AG1035" i="25"/>
  <c r="AG1036" i="25"/>
  <c r="AG1037" i="25"/>
  <c r="AG1038" i="25"/>
  <c r="AG1039" i="25"/>
  <c r="AH1039" i="25" s="1"/>
  <c r="AG1040" i="25"/>
  <c r="AG1041" i="25"/>
  <c r="AG1042" i="25"/>
  <c r="AG1043" i="25"/>
  <c r="AG1044" i="25"/>
  <c r="AG1045" i="25"/>
  <c r="AH1045" i="25" s="1"/>
  <c r="AG1046" i="25"/>
  <c r="AG1047" i="25"/>
  <c r="AG1048" i="25"/>
  <c r="AG1049" i="25"/>
  <c r="AG1050" i="25"/>
  <c r="AG1051" i="25"/>
  <c r="AH1051" i="25" s="1"/>
  <c r="AG1052" i="25"/>
  <c r="AG1053" i="25"/>
  <c r="AG1054" i="25"/>
  <c r="AG1055" i="25"/>
  <c r="AG1056" i="25"/>
  <c r="AG1057" i="25"/>
  <c r="AH1057" i="25" s="1"/>
  <c r="AG1058" i="25"/>
  <c r="AG1059" i="25"/>
  <c r="AG1060" i="25"/>
  <c r="AG1061" i="25"/>
  <c r="AG1062" i="25"/>
  <c r="AG1063" i="25"/>
  <c r="AH1063" i="25" s="1"/>
  <c r="AG1064" i="25"/>
  <c r="AG1065" i="25"/>
  <c r="AG1066" i="25"/>
  <c r="AG1067" i="25"/>
  <c r="AG1068" i="25"/>
  <c r="AG1069" i="25"/>
  <c r="AH1069" i="25" s="1"/>
  <c r="AG1070" i="25"/>
  <c r="AG1071" i="25"/>
  <c r="AG1072" i="25"/>
  <c r="AG1073" i="25"/>
  <c r="AG1074" i="25"/>
  <c r="AG1075" i="25"/>
  <c r="AH1075" i="25" s="1"/>
  <c r="AG1076" i="25"/>
  <c r="AG1077" i="25"/>
  <c r="AG1078" i="25"/>
  <c r="AG1079" i="25"/>
  <c r="AG1080" i="25"/>
  <c r="AG1081" i="25"/>
  <c r="AH1081" i="25" s="1"/>
  <c r="AG1082" i="25"/>
  <c r="AG1083" i="25"/>
  <c r="AG1084" i="25"/>
  <c r="AG1085" i="25"/>
  <c r="AG1086" i="25"/>
  <c r="AG1087" i="25"/>
  <c r="AH1087" i="25" s="1"/>
  <c r="AG1088" i="25"/>
  <c r="AG1089" i="25"/>
  <c r="AG1090" i="25"/>
  <c r="AG1091" i="25"/>
  <c r="AG1092" i="25"/>
  <c r="AG1093" i="25"/>
  <c r="AH1093" i="25" s="1"/>
  <c r="AG1094" i="25"/>
  <c r="AG1095" i="25"/>
  <c r="AG1096" i="25"/>
  <c r="AG1097" i="25"/>
  <c r="AG1098" i="25"/>
  <c r="AG1099" i="25"/>
  <c r="AH1099" i="25" s="1"/>
  <c r="AG1100" i="25"/>
  <c r="AG1101" i="25"/>
  <c r="AG1102" i="25"/>
  <c r="AG1103" i="25"/>
  <c r="AG1104" i="25"/>
  <c r="AG1105" i="25"/>
  <c r="AH1105" i="25" s="1"/>
  <c r="AG1106" i="25"/>
  <c r="AG1107" i="25"/>
  <c r="AG1108" i="25"/>
  <c r="AG1109" i="25"/>
  <c r="AG1110" i="25"/>
  <c r="AG1111" i="25"/>
  <c r="AH1111" i="25" s="1"/>
  <c r="AG1112" i="25"/>
  <c r="AG1113" i="25"/>
  <c r="AG1114" i="25"/>
  <c r="AG1115" i="25"/>
  <c r="AG1116" i="25"/>
  <c r="AG1117" i="25"/>
  <c r="AH1117" i="25" s="1"/>
  <c r="AG1118" i="25"/>
  <c r="AG1119" i="25"/>
  <c r="AG1120" i="25"/>
  <c r="AG1121" i="25"/>
  <c r="AG1122" i="25"/>
  <c r="AG1123" i="25"/>
  <c r="AH1123" i="25" s="1"/>
  <c r="AG1124" i="25"/>
  <c r="AG1125" i="25"/>
  <c r="AG1126" i="25"/>
  <c r="AG1127" i="25"/>
  <c r="AG1128" i="25"/>
  <c r="AG1129" i="25"/>
  <c r="AH1129" i="25" s="1"/>
  <c r="AG1130" i="25"/>
  <c r="AG1131" i="25"/>
  <c r="AG1132" i="25"/>
  <c r="AG1133" i="25"/>
  <c r="AG1134" i="25"/>
  <c r="AG1135" i="25"/>
  <c r="AH1135" i="25" s="1"/>
  <c r="AG1136" i="25"/>
  <c r="AG1137" i="25"/>
  <c r="AG1138" i="25"/>
  <c r="AG1139" i="25"/>
  <c r="AG1140" i="25"/>
  <c r="AG1141" i="25"/>
  <c r="AH1141" i="25" s="1"/>
  <c r="AG1142" i="25"/>
  <c r="AG1143" i="25"/>
  <c r="AG1144" i="25"/>
  <c r="AG1145" i="25"/>
  <c r="AG1146" i="25"/>
  <c r="AG1147" i="25"/>
  <c r="AH1147" i="25" s="1"/>
  <c r="AG1148" i="25"/>
  <c r="AG1149" i="25"/>
  <c r="AG1150" i="25"/>
  <c r="AG1151" i="25"/>
  <c r="AG1152" i="25"/>
  <c r="AG1153" i="25"/>
  <c r="AH1153" i="25" s="1"/>
  <c r="AG1154" i="25"/>
  <c r="AG1155" i="25"/>
  <c r="AG1156" i="25"/>
  <c r="AG1157" i="25"/>
  <c r="AG1158" i="25"/>
  <c r="AG1159" i="25"/>
  <c r="AH1159" i="25" s="1"/>
  <c r="AG1160" i="25"/>
  <c r="AG1161" i="25"/>
  <c r="AG1162" i="25"/>
  <c r="AG1163" i="25"/>
  <c r="AG1164" i="25"/>
  <c r="AG1165" i="25"/>
  <c r="AH1165" i="25" s="1"/>
  <c r="AG1166" i="25"/>
  <c r="AG1167" i="25"/>
  <c r="AG1168" i="25"/>
  <c r="AG1169" i="25"/>
  <c r="AG1170" i="25"/>
  <c r="AG1171" i="25"/>
  <c r="AH1171" i="25" s="1"/>
  <c r="AG1172" i="25"/>
  <c r="AG1173" i="25"/>
  <c r="AG1174" i="25"/>
  <c r="AG1175" i="25"/>
  <c r="AG1176" i="25"/>
  <c r="AG1177" i="25"/>
  <c r="AH1177" i="25" s="1"/>
  <c r="AG1178" i="25"/>
  <c r="AG1179" i="25"/>
  <c r="AG1180" i="25"/>
  <c r="AG1181" i="25"/>
  <c r="AG1182" i="25"/>
  <c r="AG1183" i="25"/>
  <c r="AH1183" i="25" s="1"/>
  <c r="AG1184" i="25"/>
  <c r="AG1185" i="25"/>
  <c r="AG1186" i="25"/>
  <c r="AG1187" i="25"/>
  <c r="AG1188" i="25"/>
  <c r="AG1189" i="25"/>
  <c r="AH1189" i="25" s="1"/>
  <c r="AG1190" i="25"/>
  <c r="AG1191" i="25"/>
  <c r="AG1192" i="25"/>
  <c r="AG1193" i="25"/>
  <c r="AG1194" i="25"/>
  <c r="AG1195" i="25"/>
  <c r="AH1195" i="25" s="1"/>
  <c r="AG1196" i="25"/>
  <c r="AG1197" i="25"/>
  <c r="AG1198" i="25"/>
  <c r="AG1199" i="25"/>
  <c r="AG1200" i="25"/>
  <c r="AG1201" i="25"/>
  <c r="AH1201" i="25" s="1"/>
  <c r="AG1202" i="25"/>
  <c r="AG1203" i="25"/>
  <c r="AG1204" i="25"/>
  <c r="AG1205" i="25"/>
  <c r="AG1206" i="25"/>
  <c r="AG1207" i="25"/>
  <c r="AH1207" i="25" s="1"/>
  <c r="AG1208" i="25"/>
  <c r="AG1209" i="25"/>
  <c r="AG1210" i="25"/>
  <c r="AG1211" i="25"/>
  <c r="AG1212" i="25"/>
  <c r="AG1213" i="25"/>
  <c r="AH1213" i="25" s="1"/>
  <c r="AG1214" i="25"/>
  <c r="AG1215" i="25"/>
  <c r="AG1216" i="25"/>
  <c r="AG1217" i="25"/>
  <c r="AG1218" i="25"/>
  <c r="AG1219" i="25"/>
  <c r="AH1219" i="25" s="1"/>
  <c r="AG1220" i="25"/>
  <c r="AG1221" i="25"/>
  <c r="AG1222" i="25"/>
  <c r="AG1223" i="25"/>
  <c r="AG1224" i="25"/>
  <c r="AG1225" i="25"/>
  <c r="AH1225" i="25" s="1"/>
  <c r="AG1226" i="25"/>
  <c r="AG1227" i="25"/>
  <c r="AG1228" i="25"/>
  <c r="AG1229" i="25"/>
  <c r="AG1230" i="25"/>
  <c r="AG1231" i="25"/>
  <c r="AH1231" i="25" s="1"/>
  <c r="AG1232" i="25"/>
  <c r="AG1233" i="25"/>
  <c r="AG1234" i="25"/>
  <c r="AG1235" i="25"/>
  <c r="AG1236" i="25"/>
  <c r="AG1237" i="25"/>
  <c r="AH1237" i="25" s="1"/>
  <c r="AG1238" i="25"/>
  <c r="AG1239" i="25"/>
  <c r="AG1240" i="25"/>
  <c r="AG1241" i="25"/>
  <c r="AG1242" i="25"/>
  <c r="AG1243" i="25"/>
  <c r="AH1243" i="25" s="1"/>
  <c r="AG1244" i="25"/>
  <c r="AG1245" i="25"/>
  <c r="AG1246" i="25"/>
  <c r="AG1247" i="25"/>
  <c r="AG1248" i="25"/>
  <c r="AG1249" i="25"/>
  <c r="AH1249" i="25" s="1"/>
  <c r="AG1250" i="25"/>
  <c r="AG1251" i="25"/>
  <c r="AG1252" i="25"/>
  <c r="AG1253" i="25"/>
  <c r="AG1254" i="25"/>
  <c r="AG1255" i="25"/>
  <c r="AH1255" i="25" s="1"/>
  <c r="AG1256" i="25"/>
  <c r="AG1257" i="25"/>
  <c r="AG1258" i="25"/>
  <c r="AG1259" i="25"/>
  <c r="AG1260" i="25"/>
  <c r="AG1261" i="25"/>
  <c r="AH1261" i="25" s="1"/>
  <c r="AG1262" i="25"/>
  <c r="AG1263" i="25"/>
  <c r="AG1264" i="25"/>
  <c r="AG1265" i="25"/>
  <c r="AG1266" i="25"/>
  <c r="AG1267" i="25"/>
  <c r="AH1267" i="25" s="1"/>
  <c r="AG1268" i="25"/>
  <c r="AG1269" i="25"/>
  <c r="AG1270" i="25"/>
  <c r="AG1271" i="25"/>
  <c r="AG1272" i="25"/>
  <c r="AG1273" i="25"/>
  <c r="AH1273" i="25" s="1"/>
  <c r="AG1274" i="25"/>
  <c r="AG1275" i="25"/>
  <c r="AG1276" i="25"/>
  <c r="AG1277" i="25"/>
  <c r="AG1278" i="25"/>
  <c r="AG1279" i="25"/>
  <c r="AH1279" i="25" s="1"/>
  <c r="AG1280" i="25"/>
  <c r="AG1281" i="25"/>
  <c r="AG1282" i="25"/>
  <c r="AG1283" i="25"/>
  <c r="AG1284" i="25"/>
  <c r="AG1285" i="25"/>
  <c r="AH1285" i="25" s="1"/>
  <c r="AG1286" i="25"/>
  <c r="AG1287" i="25"/>
  <c r="AG1288" i="25"/>
  <c r="AG1289" i="25"/>
  <c r="AG1290" i="25"/>
  <c r="AG1291" i="25"/>
  <c r="AH1291" i="25" s="1"/>
  <c r="AG1292" i="25"/>
  <c r="AG1293" i="25"/>
  <c r="AG1294" i="25"/>
  <c r="AG1295" i="25"/>
  <c r="AG1296" i="25"/>
  <c r="AG1297" i="25"/>
  <c r="AH1297" i="25" s="1"/>
  <c r="AG1298" i="25"/>
  <c r="AG1299" i="25"/>
  <c r="AG1300" i="25"/>
  <c r="AG1301" i="25"/>
  <c r="AG1302" i="25"/>
  <c r="AG1303" i="25"/>
  <c r="AH1303" i="25" s="1"/>
  <c r="AG1304" i="25"/>
  <c r="AG1305" i="25"/>
  <c r="AG1306" i="25"/>
  <c r="AG1307" i="25"/>
  <c r="AG1308" i="25"/>
  <c r="AG1309" i="25"/>
  <c r="AH1309" i="25" s="1"/>
  <c r="AG1310" i="25"/>
  <c r="AG1311" i="25"/>
  <c r="AG1312" i="25"/>
  <c r="AG1313" i="25"/>
  <c r="AG1314" i="25"/>
  <c r="AG1315" i="25"/>
  <c r="AH1315" i="25" s="1"/>
  <c r="AG1316" i="25"/>
  <c r="AG1317" i="25"/>
  <c r="AG1318" i="25"/>
  <c r="AG1319" i="25"/>
  <c r="AG1320" i="25"/>
  <c r="AG1321" i="25"/>
  <c r="AH1321" i="25" s="1"/>
  <c r="AG1322" i="25"/>
  <c r="AG1323" i="25"/>
  <c r="AG1324" i="25"/>
  <c r="AG1325" i="25"/>
  <c r="AG1326" i="25"/>
  <c r="AG1327" i="25"/>
  <c r="AH1327" i="25" s="1"/>
  <c r="AG1328" i="25"/>
  <c r="AG1329" i="25"/>
  <c r="AG1330" i="25"/>
  <c r="AG1331" i="25"/>
  <c r="AG1332" i="25"/>
  <c r="AG1333" i="25"/>
  <c r="AH1333" i="25" s="1"/>
  <c r="AG1334" i="25"/>
  <c r="AG1335" i="25"/>
  <c r="AG1336" i="25"/>
  <c r="AG1337" i="25"/>
  <c r="AG1338" i="25"/>
  <c r="AG1339" i="25"/>
  <c r="AH1339" i="25" s="1"/>
  <c r="AG1340" i="25"/>
  <c r="AG1341" i="25"/>
  <c r="AG1342" i="25"/>
  <c r="AG1343" i="25"/>
  <c r="AG1344" i="25"/>
  <c r="AG1345" i="25"/>
  <c r="AH1345" i="25" s="1"/>
  <c r="AG1346" i="25"/>
  <c r="AG1347" i="25"/>
  <c r="AG1348" i="25"/>
  <c r="AG1349" i="25"/>
  <c r="AG1350" i="25"/>
  <c r="AG1351" i="25"/>
  <c r="AH1351" i="25" s="1"/>
  <c r="AG1352" i="25"/>
  <c r="AG1353" i="25"/>
  <c r="AG1354" i="25"/>
  <c r="AG1355" i="25"/>
  <c r="AG1356" i="25"/>
  <c r="AG1357" i="25"/>
  <c r="AH1357" i="25" s="1"/>
  <c r="AG1358" i="25"/>
  <c r="AG1359" i="25"/>
  <c r="AG1360" i="25"/>
  <c r="AG1361" i="25"/>
  <c r="AG1362" i="25"/>
  <c r="AG1363" i="25"/>
  <c r="AH1363" i="25" s="1"/>
  <c r="AG1364" i="25"/>
  <c r="AG1365" i="25"/>
  <c r="AG1366" i="25"/>
  <c r="AG1367" i="25"/>
  <c r="AG1368" i="25"/>
  <c r="AG1369" i="25"/>
  <c r="AH1369" i="25" s="1"/>
  <c r="AG1370" i="25"/>
  <c r="AG1371" i="25"/>
  <c r="AG1372" i="25"/>
  <c r="AG1373" i="25"/>
  <c r="AG1374" i="25"/>
  <c r="AG1375" i="25"/>
  <c r="AH1375" i="25" s="1"/>
  <c r="AG1376" i="25"/>
  <c r="AG1377" i="25"/>
  <c r="AG1378" i="25"/>
  <c r="AG1379" i="25"/>
  <c r="AG1380" i="25"/>
  <c r="AG1381" i="25"/>
  <c r="AH1381" i="25" s="1"/>
  <c r="AG1382" i="25"/>
  <c r="AG1383" i="25"/>
  <c r="AG1384" i="25"/>
  <c r="AG1385" i="25"/>
  <c r="AG1386" i="25"/>
  <c r="AG1387" i="25"/>
  <c r="AH1387" i="25" s="1"/>
  <c r="AG1388" i="25"/>
  <c r="AG1389" i="25"/>
  <c r="AG1390" i="25"/>
  <c r="AG1391" i="25"/>
  <c r="AG1392" i="25"/>
  <c r="AG1393" i="25"/>
  <c r="AH1393" i="25" s="1"/>
  <c r="AG1394" i="25"/>
  <c r="AG1395" i="25"/>
  <c r="AG1396" i="25"/>
  <c r="AG1397" i="25"/>
  <c r="AG1398" i="25"/>
  <c r="AG1399" i="25"/>
  <c r="AH1399" i="25" s="1"/>
  <c r="AG1400" i="25"/>
  <c r="AG1401" i="25"/>
  <c r="AG1402" i="25"/>
  <c r="AG1403" i="25"/>
  <c r="AG1404" i="25"/>
  <c r="AG1405" i="25"/>
  <c r="AH1405" i="25" s="1"/>
  <c r="AG1406" i="25"/>
  <c r="AG1407" i="25"/>
  <c r="AG1408" i="25"/>
  <c r="AG1409" i="25"/>
  <c r="AG1410" i="25"/>
  <c r="AG1411" i="25"/>
  <c r="AH1411" i="25" s="1"/>
  <c r="AG1412" i="25"/>
  <c r="AG1413" i="25"/>
  <c r="AG1414" i="25"/>
  <c r="AG1415" i="25"/>
  <c r="AG1416" i="25"/>
  <c r="AG1417" i="25"/>
  <c r="AH1417" i="25" s="1"/>
  <c r="AG1418" i="25"/>
  <c r="AG1419" i="25"/>
  <c r="AG1420" i="25"/>
  <c r="AG1421" i="25"/>
  <c r="AG1422" i="25"/>
  <c r="AG1423" i="25"/>
  <c r="AH1423" i="25" s="1"/>
  <c r="AG1424" i="25"/>
  <c r="AG1425" i="25"/>
  <c r="AG1426" i="25"/>
  <c r="AG1427" i="25"/>
  <c r="AG1428" i="25"/>
  <c r="AG1429" i="25"/>
  <c r="AH1429" i="25" s="1"/>
  <c r="AG1430" i="25"/>
  <c r="AG1431" i="25"/>
  <c r="AG1432" i="25"/>
  <c r="AG1433" i="25"/>
  <c r="AG1434" i="25"/>
  <c r="AG1435" i="25"/>
  <c r="AH1435" i="25" s="1"/>
  <c r="AG1436" i="25"/>
  <c r="AG1437" i="25"/>
  <c r="AG1438" i="25"/>
  <c r="AG1439" i="25"/>
  <c r="AG1440" i="25"/>
  <c r="AG1441" i="25"/>
  <c r="AH1441" i="25" s="1"/>
  <c r="AG1442" i="25"/>
  <c r="AG1443" i="25"/>
  <c r="AG1444" i="25"/>
  <c r="AG1445" i="25"/>
  <c r="AG1446" i="25"/>
  <c r="AG1447" i="25"/>
  <c r="AH1447" i="25" s="1"/>
  <c r="AG1448" i="25"/>
  <c r="AG1449" i="25"/>
  <c r="AG1450" i="25"/>
  <c r="AG1451" i="25"/>
  <c r="AG1452" i="25"/>
  <c r="AG1453" i="25"/>
  <c r="AH1453" i="25" s="1"/>
  <c r="AG1454" i="25"/>
  <c r="AG1455" i="25"/>
  <c r="AG1456" i="25"/>
  <c r="AG1457" i="25"/>
  <c r="AG1458" i="25"/>
  <c r="AG1459" i="25"/>
  <c r="AH1459" i="25" s="1"/>
  <c r="AG1460" i="25"/>
  <c r="AG1461" i="25"/>
  <c r="AG1462" i="25"/>
  <c r="AG1463" i="25"/>
  <c r="AG1464" i="25"/>
  <c r="AG1465" i="25"/>
  <c r="AH1465" i="25" s="1"/>
  <c r="AG1466" i="25"/>
  <c r="AG1467" i="25"/>
  <c r="AG1468" i="25"/>
  <c r="AG1469" i="25"/>
  <c r="AG1470" i="25"/>
  <c r="AG1471" i="25"/>
  <c r="AH1471" i="25" s="1"/>
  <c r="AG1472" i="25"/>
  <c r="AG1473" i="25"/>
  <c r="AG1474" i="25"/>
  <c r="AG1475" i="25"/>
  <c r="AG1476" i="25"/>
  <c r="AG1477" i="25"/>
  <c r="AH1477" i="25" s="1"/>
  <c r="AG1478" i="25"/>
  <c r="AG1479" i="25"/>
  <c r="AG1480" i="25"/>
  <c r="AG1481" i="25"/>
  <c r="AG1482" i="25"/>
  <c r="AG1483" i="25"/>
  <c r="AH1483" i="25" s="1"/>
  <c r="AG1484" i="25"/>
  <c r="AG1485" i="25"/>
  <c r="AG1486" i="25"/>
  <c r="AG1487" i="25"/>
  <c r="AG1488" i="25"/>
  <c r="AG1489" i="25"/>
  <c r="AH1489" i="25" s="1"/>
  <c r="AG1490" i="25"/>
  <c r="AG1491" i="25"/>
  <c r="AG1492" i="25"/>
  <c r="AG1493" i="25"/>
  <c r="AG1494" i="25"/>
  <c r="AG1495" i="25"/>
  <c r="AH1495" i="25" s="1"/>
  <c r="AG1496" i="25"/>
  <c r="AG1497" i="25"/>
  <c r="AG1498" i="25"/>
  <c r="AG1499" i="25"/>
  <c r="AG1500" i="25"/>
  <c r="AG1501" i="25"/>
  <c r="AH1501" i="25" s="1"/>
  <c r="AG1502" i="25"/>
  <c r="AG1503" i="25"/>
  <c r="AG1504" i="25"/>
  <c r="AG1505" i="25"/>
  <c r="AG1506" i="25"/>
  <c r="AG1507" i="25"/>
  <c r="AH1507" i="25" s="1"/>
  <c r="AG1508" i="25"/>
  <c r="AG1509" i="25"/>
  <c r="AG1510" i="25"/>
  <c r="AG1511" i="25"/>
  <c r="AG1512" i="25"/>
  <c r="AG1513" i="25"/>
  <c r="AH1513" i="25" s="1"/>
  <c r="AG1514" i="25"/>
  <c r="AG1515" i="25"/>
  <c r="AG1516" i="25"/>
  <c r="AG1517" i="25"/>
  <c r="AG1518" i="25"/>
  <c r="AG1519" i="25"/>
  <c r="AH1519" i="25" s="1"/>
  <c r="AG1520" i="25"/>
  <c r="AG1521" i="25"/>
  <c r="AG1522" i="25"/>
  <c r="AG1523" i="25"/>
  <c r="AG1524" i="25"/>
  <c r="AG1525" i="25"/>
  <c r="AH1525" i="25" s="1"/>
  <c r="AG1526" i="25"/>
  <c r="AG1527" i="25"/>
  <c r="AG1528" i="25"/>
  <c r="AG1529" i="25"/>
  <c r="AG1530" i="25"/>
  <c r="AG1531" i="25"/>
  <c r="AH1531" i="25" s="1"/>
  <c r="AG1532" i="25"/>
  <c r="AG1533" i="25"/>
  <c r="AG1534" i="25"/>
  <c r="AG1535" i="25"/>
  <c r="AG1536" i="25"/>
  <c r="AG1537" i="25"/>
  <c r="AH1537" i="25" s="1"/>
  <c r="AG1538" i="25"/>
  <c r="AG1539" i="25"/>
  <c r="AG1540" i="25"/>
  <c r="AG1541" i="25"/>
  <c r="AG1542" i="25"/>
  <c r="AG1543" i="25"/>
  <c r="AH1543" i="25" s="1"/>
  <c r="AG1544" i="25"/>
  <c r="AG1545" i="25"/>
  <c r="AG1546" i="25"/>
  <c r="AG1547" i="25"/>
  <c r="AG1548" i="25"/>
  <c r="AG1549" i="25"/>
  <c r="AH1549" i="25" s="1"/>
  <c r="AG1550" i="25"/>
  <c r="AG1551" i="25"/>
  <c r="AG1552" i="25"/>
  <c r="AG1553" i="25"/>
  <c r="AG1554" i="25"/>
  <c r="AG1555" i="25"/>
  <c r="AH1555" i="25" s="1"/>
  <c r="AG1556" i="25"/>
  <c r="AG1557" i="25"/>
  <c r="AG1558" i="25"/>
  <c r="AG1559" i="25"/>
  <c r="AG1560" i="25"/>
  <c r="AG1561" i="25"/>
  <c r="AH1561" i="25" s="1"/>
  <c r="AG1562" i="25"/>
  <c r="AG1563" i="25"/>
  <c r="AG1564" i="25"/>
  <c r="AG1565" i="25"/>
  <c r="AG1566" i="25"/>
  <c r="AG1567" i="25"/>
  <c r="AH1567" i="25" s="1"/>
  <c r="AG1568" i="25"/>
  <c r="AG1569" i="25"/>
  <c r="AG1570" i="25"/>
  <c r="AG1571" i="25"/>
  <c r="AG1572" i="25"/>
  <c r="AG1573" i="25"/>
  <c r="AH1573" i="25" s="1"/>
  <c r="AG1574" i="25"/>
  <c r="AG1575" i="25"/>
  <c r="AG1576" i="25"/>
  <c r="AG1577" i="25"/>
  <c r="AG1578" i="25"/>
  <c r="AG1579" i="25"/>
  <c r="AH1579" i="25" s="1"/>
  <c r="AG1580" i="25"/>
  <c r="AG1581" i="25"/>
  <c r="AG1582" i="25"/>
  <c r="AG1583" i="25"/>
  <c r="AG1584" i="25"/>
  <c r="AG1585" i="25"/>
  <c r="AH1585" i="25" s="1"/>
  <c r="AG1586" i="25"/>
  <c r="AG1587" i="25"/>
  <c r="AG1588" i="25"/>
  <c r="AG1589" i="25"/>
  <c r="AG1590" i="25"/>
  <c r="AG1591" i="25"/>
  <c r="AH1591" i="25" s="1"/>
  <c r="AG1592" i="25"/>
  <c r="AG1593" i="25"/>
  <c r="AG1594" i="25"/>
  <c r="AG1595" i="25"/>
  <c r="AG1596" i="25"/>
  <c r="AG1597" i="25"/>
  <c r="AH1597" i="25" s="1"/>
  <c r="AG1598" i="25"/>
  <c r="AG1599" i="25"/>
  <c r="AG1600" i="25"/>
  <c r="AG1601" i="25"/>
  <c r="AG1602" i="25"/>
  <c r="AG1603" i="25"/>
  <c r="AH1603" i="25" s="1"/>
  <c r="AG1604" i="25"/>
  <c r="AG1605" i="25"/>
  <c r="AG1606" i="25"/>
  <c r="AG1607" i="25"/>
  <c r="AG1608" i="25"/>
  <c r="AG1609" i="25"/>
  <c r="AH1609" i="25" s="1"/>
  <c r="AG1610" i="25"/>
  <c r="AG1611" i="25"/>
  <c r="AG1612" i="25"/>
  <c r="AG1613" i="25"/>
  <c r="AG1614" i="25"/>
  <c r="AG1615" i="25"/>
  <c r="AH1615" i="25" s="1"/>
  <c r="AG1616" i="25"/>
  <c r="AG1617" i="25"/>
  <c r="AG1618" i="25"/>
  <c r="AG1619" i="25"/>
  <c r="AG1620" i="25"/>
  <c r="AG1621" i="25"/>
  <c r="AH1621" i="25" s="1"/>
  <c r="AG1622" i="25"/>
  <c r="AG1623" i="25"/>
  <c r="AG1624" i="25"/>
  <c r="AG1625" i="25"/>
  <c r="AG1626" i="25"/>
  <c r="AG1627" i="25"/>
  <c r="AH1627" i="25" s="1"/>
  <c r="AG1628" i="25"/>
  <c r="AG1629" i="25"/>
  <c r="AG1630" i="25"/>
  <c r="AG1631" i="25"/>
  <c r="AG1632" i="25"/>
  <c r="AG1633" i="25"/>
  <c r="AH1633" i="25" s="1"/>
  <c r="AG1634" i="25"/>
  <c r="AG1635" i="25"/>
  <c r="AG1636" i="25"/>
  <c r="AG1637" i="25"/>
  <c r="AG1638" i="25"/>
  <c r="AG1639" i="25"/>
  <c r="AH1639" i="25" s="1"/>
  <c r="AG1640" i="25"/>
  <c r="AG1641" i="25"/>
  <c r="AG1642" i="25"/>
  <c r="AG1643" i="25"/>
  <c r="AG1644" i="25"/>
  <c r="AG1645" i="25"/>
  <c r="AH1645" i="25" s="1"/>
  <c r="AG1646" i="25"/>
  <c r="AG1647" i="25"/>
  <c r="AG1648" i="25"/>
  <c r="AG1649" i="25"/>
  <c r="AG1650" i="25"/>
  <c r="AG1651" i="25"/>
  <c r="AH1651" i="25" s="1"/>
  <c r="AG1652" i="25"/>
  <c r="AG1653" i="25"/>
  <c r="AG1654" i="25"/>
  <c r="AG1655" i="25"/>
  <c r="AG1656" i="25"/>
  <c r="AG1657" i="25"/>
  <c r="AH1657" i="25" s="1"/>
  <c r="AG1658" i="25"/>
  <c r="AG1659" i="25"/>
  <c r="AG1660" i="25"/>
  <c r="AG1661" i="25"/>
  <c r="AG1662" i="25"/>
  <c r="AG1663" i="25"/>
  <c r="AH1663" i="25" s="1"/>
  <c r="AG1664" i="25"/>
  <c r="AG1665" i="25"/>
  <c r="AG1666" i="25"/>
  <c r="AG1667" i="25"/>
  <c r="AG1668" i="25"/>
  <c r="AG1669" i="25"/>
  <c r="AH1669" i="25" s="1"/>
  <c r="AG1670" i="25"/>
  <c r="AG1671" i="25"/>
  <c r="AG1672" i="25"/>
  <c r="AG1673" i="25"/>
  <c r="AG1674" i="25"/>
  <c r="AG1675" i="25"/>
  <c r="AH1675" i="25" s="1"/>
  <c r="AG1676" i="25"/>
  <c r="AG1677" i="25"/>
  <c r="AG1678" i="25"/>
  <c r="AG1679" i="25"/>
  <c r="AG1680" i="25"/>
  <c r="AG1681" i="25"/>
  <c r="AH1681" i="25" s="1"/>
  <c r="AG1682" i="25"/>
  <c r="AG1683" i="25"/>
  <c r="AG1684" i="25"/>
  <c r="AG1685" i="25"/>
  <c r="AG1686" i="25"/>
  <c r="AG1687" i="25"/>
  <c r="AH1687" i="25" s="1"/>
  <c r="AG1688" i="25"/>
  <c r="AG1689" i="25"/>
  <c r="AG1690" i="25"/>
  <c r="AG1691" i="25"/>
  <c r="AG1692" i="25"/>
  <c r="AG1693" i="25"/>
  <c r="AH1693" i="25" s="1"/>
  <c r="AG1694" i="25"/>
  <c r="AG1695" i="25"/>
  <c r="AG1696" i="25"/>
  <c r="AG1697" i="25"/>
  <c r="AG1698" i="25"/>
  <c r="AG1699" i="25"/>
  <c r="AH1699" i="25" s="1"/>
  <c r="AG1700" i="25"/>
  <c r="AG1701" i="25"/>
  <c r="AG1702" i="25"/>
  <c r="AG1703" i="25"/>
  <c r="AG1704" i="25"/>
  <c r="AG1705" i="25"/>
  <c r="AH1705" i="25" s="1"/>
  <c r="AG1706" i="25"/>
  <c r="AG1707" i="25"/>
  <c r="AG1708" i="25"/>
  <c r="AG1709" i="25"/>
  <c r="AG1710" i="25"/>
  <c r="AG1711" i="25"/>
  <c r="AH1711" i="25" s="1"/>
  <c r="AG1712" i="25"/>
  <c r="AG1713" i="25"/>
  <c r="AG1714" i="25"/>
  <c r="AG1715" i="25"/>
  <c r="AG1716" i="25"/>
  <c r="AG1717" i="25"/>
  <c r="AH1717" i="25" s="1"/>
  <c r="AG1718" i="25"/>
  <c r="AG1719" i="25"/>
  <c r="AG1720" i="25"/>
  <c r="AG1721" i="25"/>
  <c r="AG1722" i="25"/>
  <c r="AG1723" i="25"/>
  <c r="AH1723" i="25" s="1"/>
  <c r="AG1724" i="25"/>
  <c r="AG1725" i="25"/>
  <c r="AG1726" i="25"/>
  <c r="AG1727" i="25"/>
  <c r="AG1728" i="25"/>
  <c r="AG1729" i="25"/>
  <c r="AH1729" i="25" s="1"/>
  <c r="AG1730" i="25"/>
  <c r="AG1731" i="25"/>
  <c r="AG1732" i="25"/>
  <c r="AG1733" i="25"/>
  <c r="AG1734" i="25"/>
  <c r="AG1735" i="25"/>
  <c r="AH1735" i="25" s="1"/>
  <c r="AG1736" i="25"/>
  <c r="AG1737" i="25"/>
  <c r="AG1738" i="25"/>
  <c r="AG1739" i="25"/>
  <c r="AG1740" i="25"/>
  <c r="AG1741" i="25"/>
  <c r="AH1741" i="25" s="1"/>
  <c r="AG1742" i="25"/>
  <c r="AG1743" i="25"/>
  <c r="AG1744" i="25"/>
  <c r="AG1745" i="25"/>
  <c r="AG1746" i="25"/>
  <c r="AG1747" i="25"/>
  <c r="AH1747" i="25" s="1"/>
  <c r="AG1748" i="25"/>
  <c r="AG1749" i="25"/>
  <c r="AG1750" i="25"/>
  <c r="AG1751" i="25"/>
  <c r="AG1752" i="25"/>
  <c r="AG1753" i="25"/>
  <c r="AH1753" i="25" s="1"/>
  <c r="AG1754" i="25"/>
  <c r="AG1755" i="25"/>
  <c r="AG1756" i="25"/>
  <c r="AG1757" i="25"/>
  <c r="AG1758" i="25"/>
  <c r="AG1759" i="25"/>
  <c r="AH1759" i="25" s="1"/>
  <c r="AG1760" i="25"/>
  <c r="AG1761" i="25"/>
  <c r="AG1762" i="25"/>
  <c r="AG1763" i="25"/>
  <c r="AG1764" i="25"/>
  <c r="AG1765" i="25"/>
  <c r="AH1765" i="25" s="1"/>
  <c r="AG1766" i="25"/>
  <c r="AG1767" i="25"/>
  <c r="AG1768" i="25"/>
  <c r="AG1769" i="25"/>
  <c r="AG1770" i="25"/>
  <c r="AG1771" i="25"/>
  <c r="AH1771" i="25" s="1"/>
  <c r="AG1772" i="25"/>
  <c r="AG1773" i="25"/>
  <c r="AG1774" i="25"/>
  <c r="AG1775" i="25"/>
  <c r="AG1776" i="25"/>
  <c r="AG1777" i="25"/>
  <c r="AH1777" i="25" s="1"/>
  <c r="AG1778" i="25"/>
  <c r="AG8" i="25"/>
  <c r="AH9" i="25"/>
  <c r="AH10" i="25"/>
  <c r="AH11" i="25"/>
  <c r="AH12" i="25"/>
  <c r="AH15" i="25"/>
  <c r="AH16" i="25"/>
  <c r="AH17" i="25"/>
  <c r="AH18" i="25"/>
  <c r="AH19" i="25"/>
  <c r="AH21" i="25"/>
  <c r="AH22" i="25"/>
  <c r="AH23" i="25"/>
  <c r="AH27" i="25"/>
  <c r="AH28" i="25"/>
  <c r="AH29" i="25"/>
  <c r="AH33" i="25"/>
  <c r="AH34" i="25"/>
  <c r="AH35" i="25"/>
  <c r="AH39" i="25"/>
  <c r="AH40" i="25"/>
  <c r="AH41" i="25"/>
  <c r="AH42" i="25"/>
  <c r="AH45" i="25"/>
  <c r="AH46" i="25"/>
  <c r="AH47" i="25"/>
  <c r="AH48" i="25"/>
  <c r="AH49" i="25"/>
  <c r="AH51" i="25"/>
  <c r="AH52" i="25"/>
  <c r="AH53" i="25"/>
  <c r="AH54" i="25"/>
  <c r="AH57" i="25"/>
  <c r="AH58" i="25"/>
  <c r="AH59" i="25"/>
  <c r="AH63" i="25"/>
  <c r="AH64" i="25"/>
  <c r="AH65" i="25"/>
  <c r="AH69" i="25"/>
  <c r="AH70" i="25"/>
  <c r="AH71" i="25"/>
  <c r="AH75" i="25"/>
  <c r="AH76" i="25"/>
  <c r="AH77" i="25"/>
  <c r="AH78" i="25"/>
  <c r="AH81" i="25"/>
  <c r="AH82" i="25"/>
  <c r="AH83" i="25"/>
  <c r="AH84" i="25"/>
  <c r="AH87" i="25"/>
  <c r="AH88" i="25"/>
  <c r="AH89" i="25"/>
  <c r="AH90" i="25"/>
  <c r="AH93" i="25"/>
  <c r="AH94" i="25"/>
  <c r="AH95" i="25"/>
  <c r="AH99" i="25"/>
  <c r="AH100" i="25"/>
  <c r="AH101" i="25"/>
  <c r="AH105" i="25"/>
  <c r="AH106" i="25"/>
  <c r="AH107" i="25"/>
  <c r="AH111" i="25"/>
  <c r="AH112" i="25"/>
  <c r="AH113" i="25"/>
  <c r="AH114" i="25"/>
  <c r="AH117" i="25"/>
  <c r="AH118" i="25"/>
  <c r="AH119" i="25"/>
  <c r="AH120" i="25"/>
  <c r="AH123" i="25"/>
  <c r="AH124" i="25"/>
  <c r="AH125" i="25"/>
  <c r="AH126" i="25"/>
  <c r="AH129" i="25"/>
  <c r="AH130" i="25"/>
  <c r="AH131" i="25"/>
  <c r="AH132" i="25"/>
  <c r="AH135" i="25"/>
  <c r="AH136" i="25"/>
  <c r="AH137" i="25"/>
  <c r="AH141" i="25"/>
  <c r="AH142" i="25"/>
  <c r="AH143" i="25"/>
  <c r="AH147" i="25"/>
  <c r="AH148" i="25"/>
  <c r="AH149" i="25"/>
  <c r="AH150" i="25"/>
  <c r="AH153" i="25"/>
  <c r="AH154" i="25"/>
  <c r="AH155" i="25"/>
  <c r="AH156" i="25"/>
  <c r="AH159" i="25"/>
  <c r="AH160" i="25"/>
  <c r="AH161" i="25"/>
  <c r="AH162" i="25"/>
  <c r="AH165" i="25"/>
  <c r="AH166" i="25"/>
  <c r="AH167" i="25"/>
  <c r="AH168" i="25"/>
  <c r="AH171" i="25"/>
  <c r="AH172" i="25"/>
  <c r="AH173" i="25"/>
  <c r="AH177" i="25"/>
  <c r="AH178" i="25"/>
  <c r="AH179" i="25"/>
  <c r="AH183" i="25"/>
  <c r="AH184" i="25"/>
  <c r="AH185" i="25"/>
  <c r="AH186" i="25"/>
  <c r="AH189" i="25"/>
  <c r="AH190" i="25"/>
  <c r="AH191" i="25"/>
  <c r="AH192" i="25"/>
  <c r="AH195" i="25"/>
  <c r="AH196" i="25"/>
  <c r="AH197" i="25"/>
  <c r="AH198" i="25"/>
  <c r="AH201" i="25"/>
  <c r="AH202" i="25"/>
  <c r="AH203" i="25"/>
  <c r="AH204" i="25"/>
  <c r="AH207" i="25"/>
  <c r="AH208" i="25"/>
  <c r="AH209" i="25"/>
  <c r="AH213" i="25"/>
  <c r="AH214" i="25"/>
  <c r="AH215" i="25"/>
  <c r="AH219" i="25"/>
  <c r="AH220" i="25"/>
  <c r="AH221" i="25"/>
  <c r="AH222" i="25"/>
  <c r="AH225" i="25"/>
  <c r="AH226" i="25"/>
  <c r="AH227" i="25"/>
  <c r="AH228" i="25"/>
  <c r="AH231" i="25"/>
  <c r="AH232" i="25"/>
  <c r="AH233" i="25"/>
  <c r="AH234" i="25"/>
  <c r="AH237" i="25"/>
  <c r="AH238" i="25"/>
  <c r="AH239" i="25"/>
  <c r="AH240" i="25"/>
  <c r="AH243" i="25"/>
  <c r="AH244" i="25"/>
  <c r="AH245" i="25"/>
  <c r="AH246" i="25"/>
  <c r="AH249" i="25"/>
  <c r="AH250" i="25"/>
  <c r="AH251" i="25"/>
  <c r="AH252" i="25"/>
  <c r="AH255" i="25"/>
  <c r="AH256" i="25"/>
  <c r="AH257" i="25"/>
  <c r="AH258" i="25"/>
  <c r="AH261" i="25"/>
  <c r="AH262" i="25"/>
  <c r="AH263" i="25"/>
  <c r="AH264" i="25"/>
  <c r="AH267" i="25"/>
  <c r="AH268" i="25"/>
  <c r="AH269" i="25"/>
  <c r="AH270" i="25"/>
  <c r="AH273" i="25"/>
  <c r="AH274" i="25"/>
  <c r="AH275" i="25"/>
  <c r="AH276" i="25"/>
  <c r="AH279" i="25"/>
  <c r="AH280" i="25"/>
  <c r="AH281" i="25"/>
  <c r="AH282" i="25"/>
  <c r="AH285" i="25"/>
  <c r="AH286" i="25"/>
  <c r="AH287" i="25"/>
  <c r="AH288" i="25"/>
  <c r="AH291" i="25"/>
  <c r="AH292" i="25"/>
  <c r="AH293" i="25"/>
  <c r="AH294" i="25"/>
  <c r="AH297" i="25"/>
  <c r="AH298" i="25"/>
  <c r="AH299" i="25"/>
  <c r="AH300" i="25"/>
  <c r="AH303" i="25"/>
  <c r="AH304" i="25"/>
  <c r="AH305" i="25"/>
  <c r="AH306" i="25"/>
  <c r="AH309" i="25"/>
  <c r="AH310" i="25"/>
  <c r="AH311" i="25"/>
  <c r="AH312" i="25"/>
  <c r="AH315" i="25"/>
  <c r="AH316" i="25"/>
  <c r="AH317" i="25"/>
  <c r="AH318" i="25"/>
  <c r="AH321" i="25"/>
  <c r="AH322" i="25"/>
  <c r="AH323" i="25"/>
  <c r="AH324" i="25"/>
  <c r="AH327" i="25"/>
  <c r="AH328" i="25"/>
  <c r="AH329" i="25"/>
  <c r="AH330" i="25"/>
  <c r="AH333" i="25"/>
  <c r="AH334" i="25"/>
  <c r="AH335" i="25"/>
  <c r="AH336" i="25"/>
  <c r="AH339" i="25"/>
  <c r="AH340" i="25"/>
  <c r="AH341" i="25"/>
  <c r="AH342" i="25"/>
  <c r="AH343" i="25"/>
  <c r="AH345" i="25"/>
  <c r="AH346" i="25"/>
  <c r="AH347" i="25"/>
  <c r="AH348" i="25"/>
  <c r="AH351" i="25"/>
  <c r="AH352" i="25"/>
  <c r="AH353" i="25"/>
  <c r="AH354" i="25"/>
  <c r="AH357" i="25"/>
  <c r="AH358" i="25"/>
  <c r="AH359" i="25"/>
  <c r="AH360" i="25"/>
  <c r="AH363" i="25"/>
  <c r="AH364" i="25"/>
  <c r="AH365" i="25"/>
  <c r="AH366" i="25"/>
  <c r="AH369" i="25"/>
  <c r="AH370" i="25"/>
  <c r="AH371" i="25"/>
  <c r="AH372" i="25"/>
  <c r="AH375" i="25"/>
  <c r="AH376" i="25"/>
  <c r="AH377" i="25"/>
  <c r="AH378" i="25"/>
  <c r="AH381" i="25"/>
  <c r="AH382" i="25"/>
  <c r="AH383" i="25"/>
  <c r="AH384" i="25"/>
  <c r="AH387" i="25"/>
  <c r="AH388" i="25"/>
  <c r="AH389" i="25"/>
  <c r="AH390" i="25"/>
  <c r="AH393" i="25"/>
  <c r="AH394" i="25"/>
  <c r="AH395" i="25"/>
  <c r="AH396" i="25"/>
  <c r="AH399" i="25"/>
  <c r="AH400" i="25"/>
  <c r="AH401" i="25"/>
  <c r="AH402" i="25"/>
  <c r="AH405" i="25"/>
  <c r="AH406" i="25"/>
  <c r="AH407" i="25"/>
  <c r="AH408" i="25"/>
  <c r="AH411" i="25"/>
  <c r="AH412" i="25"/>
  <c r="AH413" i="25"/>
  <c r="AH414" i="25"/>
  <c r="AH417" i="25"/>
  <c r="AH418" i="25"/>
  <c r="AH419" i="25"/>
  <c r="AH420" i="25"/>
  <c r="AH423" i="25"/>
  <c r="AH424" i="25"/>
  <c r="AH425" i="25"/>
  <c r="AH426" i="25"/>
  <c r="AH429" i="25"/>
  <c r="AH430" i="25"/>
  <c r="AH431" i="25"/>
  <c r="AH432" i="25"/>
  <c r="AH435" i="25"/>
  <c r="AH436" i="25"/>
  <c r="AH437" i="25"/>
  <c r="AH438" i="25"/>
  <c r="AH441" i="25"/>
  <c r="AH442" i="25"/>
  <c r="AH443" i="25"/>
  <c r="AH444" i="25"/>
  <c r="AH447" i="25"/>
  <c r="AH448" i="25"/>
  <c r="AH449" i="25"/>
  <c r="AH450" i="25"/>
  <c r="AH453" i="25"/>
  <c r="AH454" i="25"/>
  <c r="AH455" i="25"/>
  <c r="AH456" i="25"/>
  <c r="AH459" i="25"/>
  <c r="AH460" i="25"/>
  <c r="AH461" i="25"/>
  <c r="AH462" i="25"/>
  <c r="AH465" i="25"/>
  <c r="AH466" i="25"/>
  <c r="AH467" i="25"/>
  <c r="AH468" i="25"/>
  <c r="AH471" i="25"/>
  <c r="AH472" i="25"/>
  <c r="AH473" i="25"/>
  <c r="AH474" i="25"/>
  <c r="AH477" i="25"/>
  <c r="AH478" i="25"/>
  <c r="AH479" i="25"/>
  <c r="AH480" i="25"/>
  <c r="AH483" i="25"/>
  <c r="AH484" i="25"/>
  <c r="AH485" i="25"/>
  <c r="AH486" i="25"/>
  <c r="AH489" i="25"/>
  <c r="AH490" i="25"/>
  <c r="AH491" i="25"/>
  <c r="AH492" i="25"/>
  <c r="AH495" i="25"/>
  <c r="AH496" i="25"/>
  <c r="AH497" i="25"/>
  <c r="AH498" i="25"/>
  <c r="AH501" i="25"/>
  <c r="AH502" i="25"/>
  <c r="AH503" i="25"/>
  <c r="AH507" i="25"/>
  <c r="AH508" i="25"/>
  <c r="AH509" i="25"/>
  <c r="AH513" i="25"/>
  <c r="AH514" i="25"/>
  <c r="AH515" i="25"/>
  <c r="AH517" i="25"/>
  <c r="AH519" i="25"/>
  <c r="AH520" i="25"/>
  <c r="AH521" i="25"/>
  <c r="AH522" i="25"/>
  <c r="AH524" i="25"/>
  <c r="AH525" i="25"/>
  <c r="AH526" i="25"/>
  <c r="AH527" i="25"/>
  <c r="AH528" i="25"/>
  <c r="AH531" i="25"/>
  <c r="AH532" i="25"/>
  <c r="AH533" i="25"/>
  <c r="AH534" i="25"/>
  <c r="AH537" i="25"/>
  <c r="AH538" i="25"/>
  <c r="AH539" i="25"/>
  <c r="AH540" i="25"/>
  <c r="AH543" i="25"/>
  <c r="AH544" i="25"/>
  <c r="AH545" i="25"/>
  <c r="AH546" i="25"/>
  <c r="AH549" i="25"/>
  <c r="AH550" i="25"/>
  <c r="AH551" i="25"/>
  <c r="AH552" i="25"/>
  <c r="AH554" i="25"/>
  <c r="AH555" i="25"/>
  <c r="AH556" i="25"/>
  <c r="AH557" i="25"/>
  <c r="AH558" i="25"/>
  <c r="AH560" i="25"/>
  <c r="AH561" i="25"/>
  <c r="AH562" i="25"/>
  <c r="AH563" i="25"/>
  <c r="AH564" i="25"/>
  <c r="AH567" i="25"/>
  <c r="AH568" i="25"/>
  <c r="AH569" i="25"/>
  <c r="AH570" i="25"/>
  <c r="AH573" i="25"/>
  <c r="AH574" i="25"/>
  <c r="AH575" i="25"/>
  <c r="AH576" i="25"/>
  <c r="AH579" i="25"/>
  <c r="AH580" i="25"/>
  <c r="AH581" i="25"/>
  <c r="AH582" i="25"/>
  <c r="AH585" i="25"/>
  <c r="AH586" i="25"/>
  <c r="AH587" i="25"/>
  <c r="AH588" i="25"/>
  <c r="AH590" i="25"/>
  <c r="AH591" i="25"/>
  <c r="AH592" i="25"/>
  <c r="AH593" i="25"/>
  <c r="AH594" i="25"/>
  <c r="AH596" i="25"/>
  <c r="AH597" i="25"/>
  <c r="AH598" i="25"/>
  <c r="AH599" i="25"/>
  <c r="AH600" i="25"/>
  <c r="AH602" i="25"/>
  <c r="AH603" i="25"/>
  <c r="AH604" i="25"/>
  <c r="AH605" i="25"/>
  <c r="AH606" i="25"/>
  <c r="AH609" i="25"/>
  <c r="AH610" i="25"/>
  <c r="AH611" i="25"/>
  <c r="AH612" i="25"/>
  <c r="AH615" i="25"/>
  <c r="AH616" i="25"/>
  <c r="AH617" i="25"/>
  <c r="AH618" i="25"/>
  <c r="AH621" i="25"/>
  <c r="AH622" i="25"/>
  <c r="AH623" i="25"/>
  <c r="AH624" i="25"/>
  <c r="AH626" i="25"/>
  <c r="AH627" i="25"/>
  <c r="AH628" i="25"/>
  <c r="AH629" i="25"/>
  <c r="AH630" i="25"/>
  <c r="AH632" i="25"/>
  <c r="AH633" i="25"/>
  <c r="AH634" i="25"/>
  <c r="AH635" i="25"/>
  <c r="AH636" i="25"/>
  <c r="AH638" i="25"/>
  <c r="AH639" i="25"/>
  <c r="AH640" i="25"/>
  <c r="AH641" i="25"/>
  <c r="AH642" i="25"/>
  <c r="AH645" i="25"/>
  <c r="AH646" i="25"/>
  <c r="AH647" i="25"/>
  <c r="AH648" i="25"/>
  <c r="AH651" i="25"/>
  <c r="AH652" i="25"/>
  <c r="AH653" i="25"/>
  <c r="AH654" i="25"/>
  <c r="AH657" i="25"/>
  <c r="AH658" i="25"/>
  <c r="AH659" i="25"/>
  <c r="AH660" i="25"/>
  <c r="AH662" i="25"/>
  <c r="AH663" i="25"/>
  <c r="AH664" i="25"/>
  <c r="AH665" i="25"/>
  <c r="AH666" i="25"/>
  <c r="AH668" i="25"/>
  <c r="AH669" i="25"/>
  <c r="AH670" i="25"/>
  <c r="AH671" i="25"/>
  <c r="AH672" i="25"/>
  <c r="AH674" i="25"/>
  <c r="AH675" i="25"/>
  <c r="AH676" i="25"/>
  <c r="AH677" i="25"/>
  <c r="AH678" i="25"/>
  <c r="AH681" i="25"/>
  <c r="AH682" i="25"/>
  <c r="AH683" i="25"/>
  <c r="AH684" i="25"/>
  <c r="AH687" i="25"/>
  <c r="AH688" i="25"/>
  <c r="AH689" i="25"/>
  <c r="AH690" i="25"/>
  <c r="AH693" i="25"/>
  <c r="AH694" i="25"/>
  <c r="AH695" i="25"/>
  <c r="AH696" i="25"/>
  <c r="AH698" i="25"/>
  <c r="AH699" i="25"/>
  <c r="AH700" i="25"/>
  <c r="AH701" i="25"/>
  <c r="AH702" i="25"/>
  <c r="AH704" i="25"/>
  <c r="AH705" i="25"/>
  <c r="AH706" i="25"/>
  <c r="AH707" i="25"/>
  <c r="AH708" i="25"/>
  <c r="AH710" i="25"/>
  <c r="AH711" i="25"/>
  <c r="AH712" i="25"/>
  <c r="AH713" i="25"/>
  <c r="AH714" i="25"/>
  <c r="AH717" i="25"/>
  <c r="AH718" i="25"/>
  <c r="AH719" i="25"/>
  <c r="AH720" i="25"/>
  <c r="AH723" i="25"/>
  <c r="AH724" i="25"/>
  <c r="AH725" i="25"/>
  <c r="AH726" i="25"/>
  <c r="AH728" i="25"/>
  <c r="AH729" i="25"/>
  <c r="AH730" i="25"/>
  <c r="AH731" i="25"/>
  <c r="AH732" i="25"/>
  <c r="AH734" i="25"/>
  <c r="AH735" i="25"/>
  <c r="AH736" i="25"/>
  <c r="AH737" i="25"/>
  <c r="AH738" i="25"/>
  <c r="AH740" i="25"/>
  <c r="AH741" i="25"/>
  <c r="AH742" i="25"/>
  <c r="AH743" i="25"/>
  <c r="AH744" i="25"/>
  <c r="AH746" i="25"/>
  <c r="AH747" i="25"/>
  <c r="AH748" i="25"/>
  <c r="AH749" i="25"/>
  <c r="AH750" i="25"/>
  <c r="AH752" i="25"/>
  <c r="AH753" i="25"/>
  <c r="AH754" i="25"/>
  <c r="AH755" i="25"/>
  <c r="AH756" i="25"/>
  <c r="AH758" i="25"/>
  <c r="AH759" i="25"/>
  <c r="AH760" i="25"/>
  <c r="AH761" i="25"/>
  <c r="AH762" i="25"/>
  <c r="AH764" i="25"/>
  <c r="AH765" i="25"/>
  <c r="AH766" i="25"/>
  <c r="AH767" i="25"/>
  <c r="AH768" i="25"/>
  <c r="AH770" i="25"/>
  <c r="AH771" i="25"/>
  <c r="AH772" i="25"/>
  <c r="AH773" i="25"/>
  <c r="AH774" i="25"/>
  <c r="AH776" i="25"/>
  <c r="AH777" i="25"/>
  <c r="AH778" i="25"/>
  <c r="AH779" i="25"/>
  <c r="AH780" i="25"/>
  <c r="AH782" i="25"/>
  <c r="AH783" i="25"/>
  <c r="AH784" i="25"/>
  <c r="AH785" i="25"/>
  <c r="AH786" i="25"/>
  <c r="AH788" i="25"/>
  <c r="AH789" i="25"/>
  <c r="AH790" i="25"/>
  <c r="AH791" i="25"/>
  <c r="AH792" i="25"/>
  <c r="AH794" i="25"/>
  <c r="AH795" i="25"/>
  <c r="AH796" i="25"/>
  <c r="AH797" i="25"/>
  <c r="AH798" i="25"/>
  <c r="AH800" i="25"/>
  <c r="AH801" i="25"/>
  <c r="AH802" i="25"/>
  <c r="AH803" i="25"/>
  <c r="AH804" i="25"/>
  <c r="AH806" i="25"/>
  <c r="AH807" i="25"/>
  <c r="AH808" i="25"/>
  <c r="AH809" i="25"/>
  <c r="AH810" i="25"/>
  <c r="AH812" i="25"/>
  <c r="AH813" i="25"/>
  <c r="AH814" i="25"/>
  <c r="AH815" i="25"/>
  <c r="AH816" i="25"/>
  <c r="AH818" i="25"/>
  <c r="AH819" i="25"/>
  <c r="AH820" i="25"/>
  <c r="AH821" i="25"/>
  <c r="AH822" i="25"/>
  <c r="AH824" i="25"/>
  <c r="AH825" i="25"/>
  <c r="AH826" i="25"/>
  <c r="AH827" i="25"/>
  <c r="AH828" i="25"/>
  <c r="AH830" i="25"/>
  <c r="AH831" i="25"/>
  <c r="AH832" i="25"/>
  <c r="AH833" i="25"/>
  <c r="AH834" i="25"/>
  <c r="AH836" i="25"/>
  <c r="AH837" i="25"/>
  <c r="AH838" i="25"/>
  <c r="AH839" i="25"/>
  <c r="AH840" i="25"/>
  <c r="AH842" i="25"/>
  <c r="AH843" i="25"/>
  <c r="AH844" i="25"/>
  <c r="AH845" i="25"/>
  <c r="AH846" i="25"/>
  <c r="AH848" i="25"/>
  <c r="AH849" i="25"/>
  <c r="AH850" i="25"/>
  <c r="AH851" i="25"/>
  <c r="AH852" i="25"/>
  <c r="AH854" i="25"/>
  <c r="AH855" i="25"/>
  <c r="AH856" i="25"/>
  <c r="AH857" i="25"/>
  <c r="AH858" i="25"/>
  <c r="AH860" i="25"/>
  <c r="AH861" i="25"/>
  <c r="AH862" i="25"/>
  <c r="AH863" i="25"/>
  <c r="AH864" i="25"/>
  <c r="AH866" i="25"/>
  <c r="AH867" i="25"/>
  <c r="AH868" i="25"/>
  <c r="AH869" i="25"/>
  <c r="AH870" i="25"/>
  <c r="AH872" i="25"/>
  <c r="AH873" i="25"/>
  <c r="AH874" i="25"/>
  <c r="AH875" i="25"/>
  <c r="AH876" i="25"/>
  <c r="AH878" i="25"/>
  <c r="AH879" i="25"/>
  <c r="AH880" i="25"/>
  <c r="AH881" i="25"/>
  <c r="AH882" i="25"/>
  <c r="AH884" i="25"/>
  <c r="AH885" i="25"/>
  <c r="AH886" i="25"/>
  <c r="AH887" i="25"/>
  <c r="AH888" i="25"/>
  <c r="AH890" i="25"/>
  <c r="AH891" i="25"/>
  <c r="AH892" i="25"/>
  <c r="AH893" i="25"/>
  <c r="AH894" i="25"/>
  <c r="AH896" i="25"/>
  <c r="AH897" i="25"/>
  <c r="AH898" i="25"/>
  <c r="AH899" i="25"/>
  <c r="AH900" i="25"/>
  <c r="AH902" i="25"/>
  <c r="AH903" i="25"/>
  <c r="AH904" i="25"/>
  <c r="AH905" i="25"/>
  <c r="AH906" i="25"/>
  <c r="AH908" i="25"/>
  <c r="AH909" i="25"/>
  <c r="AH910" i="25"/>
  <c r="AH911" i="25"/>
  <c r="AH912" i="25"/>
  <c r="AH914" i="25"/>
  <c r="AH915" i="25"/>
  <c r="AH916" i="25"/>
  <c r="AH917" i="25"/>
  <c r="AH918" i="25"/>
  <c r="AH920" i="25"/>
  <c r="AH921" i="25"/>
  <c r="AH922" i="25"/>
  <c r="AH923" i="25"/>
  <c r="AH924" i="25"/>
  <c r="AH926" i="25"/>
  <c r="AH927" i="25"/>
  <c r="AH928" i="25"/>
  <c r="AH929" i="25"/>
  <c r="AH930" i="25"/>
  <c r="AH932" i="25"/>
  <c r="AH933" i="25"/>
  <c r="AH934" i="25"/>
  <c r="AH935" i="25"/>
  <c r="AH936" i="25"/>
  <c r="AH938" i="25"/>
  <c r="AH939" i="25"/>
  <c r="AH940" i="25"/>
  <c r="AH941" i="25"/>
  <c r="AH942" i="25"/>
  <c r="AH944" i="25"/>
  <c r="AH945" i="25"/>
  <c r="AH946" i="25"/>
  <c r="AH947" i="25"/>
  <c r="AH948" i="25"/>
  <c r="AH950" i="25"/>
  <c r="AH951" i="25"/>
  <c r="AH952" i="25"/>
  <c r="AH953" i="25"/>
  <c r="AH954" i="25"/>
  <c r="AH956" i="25"/>
  <c r="AH957" i="25"/>
  <c r="AH958" i="25"/>
  <c r="AH959" i="25"/>
  <c r="AH960" i="25"/>
  <c r="AH962" i="25"/>
  <c r="AH963" i="25"/>
  <c r="AH964" i="25"/>
  <c r="AH965" i="25"/>
  <c r="AH966" i="25"/>
  <c r="AH968" i="25"/>
  <c r="AH969" i="25"/>
  <c r="AH970" i="25"/>
  <c r="AH971" i="25"/>
  <c r="AH972" i="25"/>
  <c r="AH974" i="25"/>
  <c r="AH975" i="25"/>
  <c r="AH976" i="25"/>
  <c r="AH977" i="25"/>
  <c r="AH978" i="25"/>
  <c r="AH980" i="25"/>
  <c r="AH981" i="25"/>
  <c r="AH982" i="25"/>
  <c r="AH983" i="25"/>
  <c r="AH984" i="25"/>
  <c r="AH986" i="25"/>
  <c r="AH987" i="25"/>
  <c r="AH988" i="25"/>
  <c r="AH989" i="25"/>
  <c r="AH990" i="25"/>
  <c r="AH992" i="25"/>
  <c r="AH993" i="25"/>
  <c r="AH994" i="25"/>
  <c r="AH995" i="25"/>
  <c r="AH996" i="25"/>
  <c r="AH998" i="25"/>
  <c r="AH999" i="25"/>
  <c r="AH1000" i="25"/>
  <c r="AH1001" i="25"/>
  <c r="AH1002" i="25"/>
  <c r="AH1004" i="25"/>
  <c r="AH1005" i="25"/>
  <c r="AH1006" i="25"/>
  <c r="AH1007" i="25"/>
  <c r="AH1008" i="25"/>
  <c r="AH1010" i="25"/>
  <c r="AH1011" i="25"/>
  <c r="AH1012" i="25"/>
  <c r="AH1013" i="25"/>
  <c r="AH1014" i="25"/>
  <c r="AH1016" i="25"/>
  <c r="AH1017" i="25"/>
  <c r="AH1018" i="25"/>
  <c r="AH1019" i="25"/>
  <c r="AH1020" i="25"/>
  <c r="AH1022" i="25"/>
  <c r="AH1023" i="25"/>
  <c r="AH1024" i="25"/>
  <c r="AH1025" i="25"/>
  <c r="AH1026" i="25"/>
  <c r="AH1028" i="25"/>
  <c r="AH1029" i="25"/>
  <c r="AH1030" i="25"/>
  <c r="AH1031" i="25"/>
  <c r="AH1032" i="25"/>
  <c r="AH1034" i="25"/>
  <c r="AH1035" i="25"/>
  <c r="AH1036" i="25"/>
  <c r="AH1037" i="25"/>
  <c r="AH1038" i="25"/>
  <c r="AH1040" i="25"/>
  <c r="AH1041" i="25"/>
  <c r="AH1042" i="25"/>
  <c r="AH1043" i="25"/>
  <c r="AH1044" i="25"/>
  <c r="AH1046" i="25"/>
  <c r="AH1047" i="25"/>
  <c r="AH1048" i="25"/>
  <c r="AH1049" i="25"/>
  <c r="AH1050" i="25"/>
  <c r="AH1052" i="25"/>
  <c r="AH1053" i="25"/>
  <c r="AH1054" i="25"/>
  <c r="AH1055" i="25"/>
  <c r="AH1056" i="25"/>
  <c r="AH1058" i="25"/>
  <c r="AH1059" i="25"/>
  <c r="AH1060" i="25"/>
  <c r="AH1061" i="25"/>
  <c r="AH1062" i="25"/>
  <c r="AH1064" i="25"/>
  <c r="AH1065" i="25"/>
  <c r="AH1066" i="25"/>
  <c r="AH1067" i="25"/>
  <c r="AH1068" i="25"/>
  <c r="AH1070" i="25"/>
  <c r="AH1071" i="25"/>
  <c r="AH1072" i="25"/>
  <c r="AH1073" i="25"/>
  <c r="AH1074" i="25"/>
  <c r="AH1076" i="25"/>
  <c r="AH1077" i="25"/>
  <c r="AH1078" i="25"/>
  <c r="AH1079" i="25"/>
  <c r="AH1080" i="25"/>
  <c r="AH1082" i="25"/>
  <c r="AH1083" i="25"/>
  <c r="AH1084" i="25"/>
  <c r="AH1085" i="25"/>
  <c r="AH1086" i="25"/>
  <c r="AH1088" i="25"/>
  <c r="AH1089" i="25"/>
  <c r="AH1090" i="25"/>
  <c r="AH1091" i="25"/>
  <c r="AH1092" i="25"/>
  <c r="AH1094" i="25"/>
  <c r="AH1095" i="25"/>
  <c r="AH1096" i="25"/>
  <c r="AH1097" i="25"/>
  <c r="AH1098" i="25"/>
  <c r="AH1100" i="25"/>
  <c r="AH1101" i="25"/>
  <c r="AH1102" i="25"/>
  <c r="AH1103" i="25"/>
  <c r="AH1104" i="25"/>
  <c r="AH1106" i="25"/>
  <c r="AH1107" i="25"/>
  <c r="AH1108" i="25"/>
  <c r="AH1109" i="25"/>
  <c r="AH1110" i="25"/>
  <c r="AH1112" i="25"/>
  <c r="AH1113" i="25"/>
  <c r="AH1114" i="25"/>
  <c r="AH1115" i="25"/>
  <c r="AH1116" i="25"/>
  <c r="AH1118" i="25"/>
  <c r="AH1119" i="25"/>
  <c r="AH1120" i="25"/>
  <c r="AH1121" i="25"/>
  <c r="AH1122" i="25"/>
  <c r="AH1124" i="25"/>
  <c r="AH1125" i="25"/>
  <c r="AH1126" i="25"/>
  <c r="AH1127" i="25"/>
  <c r="AH1128" i="25"/>
  <c r="AH1130" i="25"/>
  <c r="AH1131" i="25"/>
  <c r="AH1132" i="25"/>
  <c r="AH1133" i="25"/>
  <c r="AH1134" i="25"/>
  <c r="AH1136" i="25"/>
  <c r="AH1137" i="25"/>
  <c r="AH1138" i="25"/>
  <c r="AH1139" i="25"/>
  <c r="AH1140" i="25"/>
  <c r="AH1142" i="25"/>
  <c r="AH1143" i="25"/>
  <c r="AH1144" i="25"/>
  <c r="AH1145" i="25"/>
  <c r="AH1146" i="25"/>
  <c r="AH1148" i="25"/>
  <c r="AH1149" i="25"/>
  <c r="AH1150" i="25"/>
  <c r="AH1151" i="25"/>
  <c r="AH1152" i="25"/>
  <c r="AH1154" i="25"/>
  <c r="AH1155" i="25"/>
  <c r="AH1156" i="25"/>
  <c r="AH1157" i="25"/>
  <c r="AH1158" i="25"/>
  <c r="AH1160" i="25"/>
  <c r="AH1161" i="25"/>
  <c r="AH1162" i="25"/>
  <c r="AH1163" i="25"/>
  <c r="AH1164" i="25"/>
  <c r="AH1166" i="25"/>
  <c r="AH1167" i="25"/>
  <c r="AH1168" i="25"/>
  <c r="AH1169" i="25"/>
  <c r="AH1170" i="25"/>
  <c r="AH1172" i="25"/>
  <c r="AH1173" i="25"/>
  <c r="AH1174" i="25"/>
  <c r="AH1175" i="25"/>
  <c r="AH1176" i="25"/>
  <c r="AH1178" i="25"/>
  <c r="AH1179" i="25"/>
  <c r="AH1180" i="25"/>
  <c r="AH1181" i="25"/>
  <c r="AH1182" i="25"/>
  <c r="AH1184" i="25"/>
  <c r="AH1185" i="25"/>
  <c r="AH1186" i="25"/>
  <c r="AH1187" i="25"/>
  <c r="AH1188" i="25"/>
  <c r="AH1190" i="25"/>
  <c r="AH1191" i="25"/>
  <c r="AH1192" i="25"/>
  <c r="AH1193" i="25"/>
  <c r="AH1194" i="25"/>
  <c r="AH1196" i="25"/>
  <c r="AH1197" i="25"/>
  <c r="AH1198" i="25"/>
  <c r="AH1199" i="25"/>
  <c r="AH1200" i="25"/>
  <c r="AH1202" i="25"/>
  <c r="AH1203" i="25"/>
  <c r="AH1204" i="25"/>
  <c r="AH1205" i="25"/>
  <c r="AH1206" i="25"/>
  <c r="AH1208" i="25"/>
  <c r="AH1209" i="25"/>
  <c r="AH1210" i="25"/>
  <c r="AH1211" i="25"/>
  <c r="AH1212" i="25"/>
  <c r="AH1214" i="25"/>
  <c r="AH1215" i="25"/>
  <c r="AH1216" i="25"/>
  <c r="AH1217" i="25"/>
  <c r="AH1218" i="25"/>
  <c r="AH1220" i="25"/>
  <c r="AH1221" i="25"/>
  <c r="AH1222" i="25"/>
  <c r="AH1223" i="25"/>
  <c r="AH1224" i="25"/>
  <c r="AH1226" i="25"/>
  <c r="AH1227" i="25"/>
  <c r="AH1228" i="25"/>
  <c r="AH1229" i="25"/>
  <c r="AH1230" i="25"/>
  <c r="AH1232" i="25"/>
  <c r="AH1233" i="25"/>
  <c r="AH1234" i="25"/>
  <c r="AH1235" i="25"/>
  <c r="AH1236" i="25"/>
  <c r="AH1238" i="25"/>
  <c r="AH1239" i="25"/>
  <c r="AH1240" i="25"/>
  <c r="AH1241" i="25"/>
  <c r="AH1242" i="25"/>
  <c r="AH1244" i="25"/>
  <c r="AH1245" i="25"/>
  <c r="AH1246" i="25"/>
  <c r="AH1247" i="25"/>
  <c r="AH1248" i="25"/>
  <c r="AH1250" i="25"/>
  <c r="AH1251" i="25"/>
  <c r="AH1252" i="25"/>
  <c r="AH1253" i="25"/>
  <c r="AH1254" i="25"/>
  <c r="AH1256" i="25"/>
  <c r="AH1257" i="25"/>
  <c r="AH1258" i="25"/>
  <c r="AH1259" i="25"/>
  <c r="AH1260" i="25"/>
  <c r="AH1262" i="25"/>
  <c r="AH1263" i="25"/>
  <c r="AH1264" i="25"/>
  <c r="AH1265" i="25"/>
  <c r="AH1266" i="25"/>
  <c r="AH1268" i="25"/>
  <c r="AH1269" i="25"/>
  <c r="AH1270" i="25"/>
  <c r="AH1271" i="25"/>
  <c r="AH1272" i="25"/>
  <c r="AH1274" i="25"/>
  <c r="AH1275" i="25"/>
  <c r="AH1276" i="25"/>
  <c r="AH1277" i="25"/>
  <c r="AH1278" i="25"/>
  <c r="AH1280" i="25"/>
  <c r="AH1281" i="25"/>
  <c r="AH1282" i="25"/>
  <c r="AH1283" i="25"/>
  <c r="AH1284" i="25"/>
  <c r="AH1286" i="25"/>
  <c r="AH1287" i="25"/>
  <c r="AH1288" i="25"/>
  <c r="AH1289" i="25"/>
  <c r="AH1290" i="25"/>
  <c r="AH1292" i="25"/>
  <c r="AH1293" i="25"/>
  <c r="AH1294" i="25"/>
  <c r="AH1295" i="25"/>
  <c r="AH1296" i="25"/>
  <c r="AH1298" i="25"/>
  <c r="AH1299" i="25"/>
  <c r="AH1300" i="25"/>
  <c r="AH1301" i="25"/>
  <c r="AH1302" i="25"/>
  <c r="AH1304" i="25"/>
  <c r="AH1305" i="25"/>
  <c r="AH1306" i="25"/>
  <c r="AH1307" i="25"/>
  <c r="AH1308" i="25"/>
  <c r="AH1310" i="25"/>
  <c r="AH1311" i="25"/>
  <c r="AH1312" i="25"/>
  <c r="AH1313" i="25"/>
  <c r="AH1314" i="25"/>
  <c r="AH1316" i="25"/>
  <c r="AH1317" i="25"/>
  <c r="AH1318" i="25"/>
  <c r="AH1319" i="25"/>
  <c r="AH1320" i="25"/>
  <c r="AH1322" i="25"/>
  <c r="AH1323" i="25"/>
  <c r="AH1324" i="25"/>
  <c r="AH1325" i="25"/>
  <c r="AH1326" i="25"/>
  <c r="AH1328" i="25"/>
  <c r="AH1329" i="25"/>
  <c r="AH1330" i="25"/>
  <c r="AH1331" i="25"/>
  <c r="AH1332" i="25"/>
  <c r="AH1334" i="25"/>
  <c r="AH1335" i="25"/>
  <c r="AH1336" i="25"/>
  <c r="AH1337" i="25"/>
  <c r="AH1338" i="25"/>
  <c r="AH1340" i="25"/>
  <c r="AH1341" i="25"/>
  <c r="AH1342" i="25"/>
  <c r="AH1343" i="25"/>
  <c r="AH1344" i="25"/>
  <c r="AH1346" i="25"/>
  <c r="AH1347" i="25"/>
  <c r="AH1348" i="25"/>
  <c r="AH1349" i="25"/>
  <c r="AH1350" i="25"/>
  <c r="AH1352" i="25"/>
  <c r="AH1353" i="25"/>
  <c r="AH1354" i="25"/>
  <c r="AH1355" i="25"/>
  <c r="AH1356" i="25"/>
  <c r="AH1358" i="25"/>
  <c r="AH1359" i="25"/>
  <c r="AH1360" i="25"/>
  <c r="AH1361" i="25"/>
  <c r="AH1362" i="25"/>
  <c r="AH1364" i="25"/>
  <c r="AH1365" i="25"/>
  <c r="AH1366" i="25"/>
  <c r="AH1367" i="25"/>
  <c r="AH1368" i="25"/>
  <c r="AH1370" i="25"/>
  <c r="AH1371" i="25"/>
  <c r="AH1372" i="25"/>
  <c r="AH1373" i="25"/>
  <c r="AH1374" i="25"/>
  <c r="AH1376" i="25"/>
  <c r="AH1377" i="25"/>
  <c r="AH1378" i="25"/>
  <c r="AH1379" i="25"/>
  <c r="AH1380" i="25"/>
  <c r="AH1382" i="25"/>
  <c r="AH1383" i="25"/>
  <c r="AH1384" i="25"/>
  <c r="AH1385" i="25"/>
  <c r="AH1386" i="25"/>
  <c r="AH1388" i="25"/>
  <c r="AH1389" i="25"/>
  <c r="AH1390" i="25"/>
  <c r="AH1391" i="25"/>
  <c r="AH1392" i="25"/>
  <c r="AH1394" i="25"/>
  <c r="AH1395" i="25"/>
  <c r="AH1396" i="25"/>
  <c r="AH1397" i="25"/>
  <c r="AH1398" i="25"/>
  <c r="AH1400" i="25"/>
  <c r="AH1401" i="25"/>
  <c r="AH1402" i="25"/>
  <c r="AH1403" i="25"/>
  <c r="AH1404" i="25"/>
  <c r="AH1406" i="25"/>
  <c r="AH1407" i="25"/>
  <c r="AH1408" i="25"/>
  <c r="AH1409" i="25"/>
  <c r="AH1410" i="25"/>
  <c r="AH1412" i="25"/>
  <c r="AH1413" i="25"/>
  <c r="AH1414" i="25"/>
  <c r="AH1415" i="25"/>
  <c r="AH1416" i="25"/>
  <c r="AH1418" i="25"/>
  <c r="AH1419" i="25"/>
  <c r="AH1420" i="25"/>
  <c r="AH1421" i="25"/>
  <c r="AH1422" i="25"/>
  <c r="AH1424" i="25"/>
  <c r="AH1425" i="25"/>
  <c r="AH1426" i="25"/>
  <c r="AH1427" i="25"/>
  <c r="AH1428" i="25"/>
  <c r="AH1430" i="25"/>
  <c r="AH1431" i="25"/>
  <c r="AH1432" i="25"/>
  <c r="AH1433" i="25"/>
  <c r="AH1434" i="25"/>
  <c r="AH1436" i="25"/>
  <c r="AH1437" i="25"/>
  <c r="AH1438" i="25"/>
  <c r="AH1439" i="25"/>
  <c r="AH1440" i="25"/>
  <c r="AH1442" i="25"/>
  <c r="AH1443" i="25"/>
  <c r="AH1444" i="25"/>
  <c r="AH1445" i="25"/>
  <c r="AH1446" i="25"/>
  <c r="AH1448" i="25"/>
  <c r="AH1449" i="25"/>
  <c r="AH1450" i="25"/>
  <c r="AH1451" i="25"/>
  <c r="AH1452" i="25"/>
  <c r="AH1454" i="25"/>
  <c r="AH1455" i="25"/>
  <c r="AH1456" i="25"/>
  <c r="AH1457" i="25"/>
  <c r="AH1458" i="25"/>
  <c r="AH1460" i="25"/>
  <c r="AH1461" i="25"/>
  <c r="AH1462" i="25"/>
  <c r="AH1463" i="25"/>
  <c r="AH1464" i="25"/>
  <c r="AH1466" i="25"/>
  <c r="AH1467" i="25"/>
  <c r="AH1468" i="25"/>
  <c r="AH1469" i="25"/>
  <c r="AH1470" i="25"/>
  <c r="AH1472" i="25"/>
  <c r="AH1473" i="25"/>
  <c r="AH1474" i="25"/>
  <c r="AH1475" i="25"/>
  <c r="AH1476" i="25"/>
  <c r="AH1478" i="25"/>
  <c r="AH1479" i="25"/>
  <c r="AH1480" i="25"/>
  <c r="AH1481" i="25"/>
  <c r="AH1482" i="25"/>
  <c r="AH1484" i="25"/>
  <c r="AH1485" i="25"/>
  <c r="AH1486" i="25"/>
  <c r="AH1487" i="25"/>
  <c r="AH1488" i="25"/>
  <c r="AH1490" i="25"/>
  <c r="AH1491" i="25"/>
  <c r="AH1492" i="25"/>
  <c r="AH1493" i="25"/>
  <c r="AH1494" i="25"/>
  <c r="AH1496" i="25"/>
  <c r="AH1497" i="25"/>
  <c r="AH1498" i="25"/>
  <c r="AH1499" i="25"/>
  <c r="AH1500" i="25"/>
  <c r="AH1502" i="25"/>
  <c r="AH1503" i="25"/>
  <c r="AH1504" i="25"/>
  <c r="AH1505" i="25"/>
  <c r="AH1506" i="25"/>
  <c r="AH1508" i="25"/>
  <c r="AH1509" i="25"/>
  <c r="AH1510" i="25"/>
  <c r="AH1511" i="25"/>
  <c r="AH1512" i="25"/>
  <c r="AH1514" i="25"/>
  <c r="AH1515" i="25"/>
  <c r="AH1516" i="25"/>
  <c r="AH1517" i="25"/>
  <c r="AH1518" i="25"/>
  <c r="AH1520" i="25"/>
  <c r="AH1521" i="25"/>
  <c r="AH1522" i="25"/>
  <c r="AH1523" i="25"/>
  <c r="AH1524" i="25"/>
  <c r="AH1526" i="25"/>
  <c r="AH1527" i="25"/>
  <c r="AH1528" i="25"/>
  <c r="AH1529" i="25"/>
  <c r="AH1530" i="25"/>
  <c r="AH1532" i="25"/>
  <c r="AH1533" i="25"/>
  <c r="AH1534" i="25"/>
  <c r="AH1535" i="25"/>
  <c r="AH1536" i="25"/>
  <c r="AH1538" i="25"/>
  <c r="AH1539" i="25"/>
  <c r="AH1540" i="25"/>
  <c r="AH1541" i="25"/>
  <c r="AH1542" i="25"/>
  <c r="AH1544" i="25"/>
  <c r="AH1545" i="25"/>
  <c r="AH1546" i="25"/>
  <c r="AH1547" i="25"/>
  <c r="AH1548" i="25"/>
  <c r="AH1550" i="25"/>
  <c r="AH1551" i="25"/>
  <c r="AH1552" i="25"/>
  <c r="AH1553" i="25"/>
  <c r="AH1554" i="25"/>
  <c r="AH1556" i="25"/>
  <c r="AH1557" i="25"/>
  <c r="AH1558" i="25"/>
  <c r="AH1559" i="25"/>
  <c r="AH1560" i="25"/>
  <c r="AH1562" i="25"/>
  <c r="AH1563" i="25"/>
  <c r="AH1564" i="25"/>
  <c r="AH1565" i="25"/>
  <c r="AH1566" i="25"/>
  <c r="AH1568" i="25"/>
  <c r="AH1569" i="25"/>
  <c r="AH1570" i="25"/>
  <c r="AH1571" i="25"/>
  <c r="AH1572" i="25"/>
  <c r="AH1574" i="25"/>
  <c r="AH1575" i="25"/>
  <c r="AH1576" i="25"/>
  <c r="AH1577" i="25"/>
  <c r="AH1578" i="25"/>
  <c r="AH1580" i="25"/>
  <c r="AH1581" i="25"/>
  <c r="AH1582" i="25"/>
  <c r="AH1583" i="25"/>
  <c r="AH1584" i="25"/>
  <c r="AH1586" i="25"/>
  <c r="AH1587" i="25"/>
  <c r="AH1588" i="25"/>
  <c r="AH1589" i="25"/>
  <c r="AH1590" i="25"/>
  <c r="AH1592" i="25"/>
  <c r="AH1593" i="25"/>
  <c r="AH1594" i="25"/>
  <c r="AH1595" i="25"/>
  <c r="AH1596" i="25"/>
  <c r="AH1598" i="25"/>
  <c r="AH1599" i="25"/>
  <c r="AH1600" i="25"/>
  <c r="AH1601" i="25"/>
  <c r="AH1602" i="25"/>
  <c r="AH1604" i="25"/>
  <c r="AH1605" i="25"/>
  <c r="AH1606" i="25"/>
  <c r="AH1607" i="25"/>
  <c r="AH1608" i="25"/>
  <c r="AH1610" i="25"/>
  <c r="AH1611" i="25"/>
  <c r="AH1612" i="25"/>
  <c r="AH1613" i="25"/>
  <c r="AH1614" i="25"/>
  <c r="AH1616" i="25"/>
  <c r="AH1617" i="25"/>
  <c r="AH1618" i="25"/>
  <c r="AH1619" i="25"/>
  <c r="AH1620" i="25"/>
  <c r="AH1622" i="25"/>
  <c r="AH1623" i="25"/>
  <c r="AH1624" i="25"/>
  <c r="AH1625" i="25"/>
  <c r="AH1626" i="25"/>
  <c r="AH1628" i="25"/>
  <c r="AH1629" i="25"/>
  <c r="AH1630" i="25"/>
  <c r="AH1631" i="25"/>
  <c r="AH1632" i="25"/>
  <c r="AH1634" i="25"/>
  <c r="AH1635" i="25"/>
  <c r="AH1636" i="25"/>
  <c r="AH1637" i="25"/>
  <c r="AH1638" i="25"/>
  <c r="AH1640" i="25"/>
  <c r="AH1641" i="25"/>
  <c r="AH1642" i="25"/>
  <c r="AH1643" i="25"/>
  <c r="AH1644" i="25"/>
  <c r="AH1646" i="25"/>
  <c r="AH1647" i="25"/>
  <c r="AH1648" i="25"/>
  <c r="AH1649" i="25"/>
  <c r="AH1650" i="25"/>
  <c r="AH1652" i="25"/>
  <c r="AH1653" i="25"/>
  <c r="AH1654" i="25"/>
  <c r="AH1655" i="25"/>
  <c r="AH1656" i="25"/>
  <c r="AH1658" i="25"/>
  <c r="AH1659" i="25"/>
  <c r="AH1660" i="25"/>
  <c r="AH1661" i="25"/>
  <c r="AH1662" i="25"/>
  <c r="AH1664" i="25"/>
  <c r="AH1665" i="25"/>
  <c r="AH1666" i="25"/>
  <c r="AH1667" i="25"/>
  <c r="AH1668" i="25"/>
  <c r="AH1670" i="25"/>
  <c r="AH1671" i="25"/>
  <c r="AH1672" i="25"/>
  <c r="AH1673" i="25"/>
  <c r="AH1674" i="25"/>
  <c r="AH1676" i="25"/>
  <c r="AH1677" i="25"/>
  <c r="AH1678" i="25"/>
  <c r="AH1679" i="25"/>
  <c r="AH1680" i="25"/>
  <c r="AH1682" i="25"/>
  <c r="AH1683" i="25"/>
  <c r="AH1684" i="25"/>
  <c r="AH1685" i="25"/>
  <c r="AH1686" i="25"/>
  <c r="AH1688" i="25"/>
  <c r="AH1689" i="25"/>
  <c r="AH1690" i="25"/>
  <c r="AH1691" i="25"/>
  <c r="AH1692" i="25"/>
  <c r="AH1694" i="25"/>
  <c r="AH1695" i="25"/>
  <c r="AH1696" i="25"/>
  <c r="AH1697" i="25"/>
  <c r="AH1698" i="25"/>
  <c r="AH1700" i="25"/>
  <c r="AH1701" i="25"/>
  <c r="AH1702" i="25"/>
  <c r="AH1703" i="25"/>
  <c r="AH1704" i="25"/>
  <c r="AH1706" i="25"/>
  <c r="AH1707" i="25"/>
  <c r="AH1708" i="25"/>
  <c r="AH1709" i="25"/>
  <c r="AH1710" i="25"/>
  <c r="AH1712" i="25"/>
  <c r="AH1713" i="25"/>
  <c r="AH1714" i="25"/>
  <c r="AH1715" i="25"/>
  <c r="AH1716" i="25"/>
  <c r="AH1718" i="25"/>
  <c r="AH1719" i="25"/>
  <c r="AH1720" i="25"/>
  <c r="AH1721" i="25"/>
  <c r="AH1722" i="25"/>
  <c r="AH1724" i="25"/>
  <c r="AH1725" i="25"/>
  <c r="AH1726" i="25"/>
  <c r="AH1727" i="25"/>
  <c r="AH1728" i="25"/>
  <c r="AH1730" i="25"/>
  <c r="AH1731" i="25"/>
  <c r="AH1732" i="25"/>
  <c r="AH1733" i="25"/>
  <c r="AH1734" i="25"/>
  <c r="AH1736" i="25"/>
  <c r="AH1737" i="25"/>
  <c r="AH1738" i="25"/>
  <c r="AH1739" i="25"/>
  <c r="AH1740" i="25"/>
  <c r="AH1742" i="25"/>
  <c r="AH1743" i="25"/>
  <c r="AH1744" i="25"/>
  <c r="AH1745" i="25"/>
  <c r="AH1746" i="25"/>
  <c r="AH1748" i="25"/>
  <c r="AH1749" i="25"/>
  <c r="AH1750" i="25"/>
  <c r="AH1751" i="25"/>
  <c r="AH1752" i="25"/>
  <c r="AH1754" i="25"/>
  <c r="AH1755" i="25"/>
  <c r="AH1756" i="25"/>
  <c r="AH1757" i="25"/>
  <c r="AH1758" i="25"/>
  <c r="AH1760" i="25"/>
  <c r="AH1761" i="25"/>
  <c r="AH1762" i="25"/>
  <c r="AH1763" i="25"/>
  <c r="AH1764" i="25"/>
  <c r="AH1766" i="25"/>
  <c r="AH1767" i="25"/>
  <c r="AH1768" i="25"/>
  <c r="AH1769" i="25"/>
  <c r="AH1770" i="25"/>
  <c r="AH1772" i="25"/>
  <c r="AH1773" i="25"/>
  <c r="AH1774" i="25"/>
  <c r="AH1775" i="25"/>
  <c r="AH1776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C12" i="38" s="1"/>
  <c r="H12" i="38"/>
  <c r="D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 s="1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 s="1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 s="1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 s="1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 s="1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 s="1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 s="1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 s="1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 s="1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 s="1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 s="1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 s="1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 s="1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 s="1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 s="1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 s="1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 s="1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G29" i="12"/>
  <c r="F29" i="12"/>
  <c r="E29" i="12"/>
  <c r="N28" i="12"/>
  <c r="E28" i="12"/>
  <c r="N27" i="12"/>
  <c r="D27" i="12"/>
  <c r="D30" i="12" s="1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1" i="34" l="1"/>
  <c r="G28" i="12" s="1"/>
  <c r="E26" i="35"/>
  <c r="E10" i="35"/>
  <c r="D5" i="36"/>
  <c r="D31" i="36"/>
  <c r="D26" i="35"/>
  <c r="C31" i="36"/>
  <c r="C5" i="33"/>
  <c r="C5" i="36"/>
  <c r="D20" i="12"/>
  <c r="D32" i="12" s="1"/>
  <c r="C20" i="12"/>
  <c r="C32" i="12" s="1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S18" i="34" l="1"/>
  <c r="F7" i="38"/>
  <c r="F13" i="36" s="1"/>
  <c r="I14" i="34" s="1"/>
  <c r="I16" i="34" s="1"/>
  <c r="I18" i="34" s="1"/>
  <c r="G15" i="37"/>
  <c r="F26" i="12" s="1"/>
  <c r="M10" i="34"/>
  <c r="S10" i="34"/>
  <c r="G16" i="33"/>
  <c r="E41" i="33"/>
  <c r="E82" i="33"/>
  <c r="E40" i="33"/>
  <c r="F83" i="33"/>
  <c r="F18" i="33"/>
  <c r="G7" i="33"/>
  <c r="F36" i="33"/>
  <c r="E25" i="33"/>
  <c r="F76" i="33"/>
  <c r="G29" i="33"/>
  <c r="G71" i="33"/>
  <c r="E53" i="33"/>
  <c r="E16" i="33"/>
  <c r="F37" i="33"/>
  <c r="E56" i="33"/>
  <c r="G22" i="33"/>
  <c r="F64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6" i="38" l="1"/>
  <c r="F11" i="36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<sst xmlns="http://schemas.openxmlformats.org/spreadsheetml/2006/main" count="17198" uniqueCount="6646">
  <si>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</si>
  <si>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</si>
  <si>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</si>
  <si>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</si>
  <si>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</si>
  <si>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</si>
  <si>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</si>
  <si>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</si>
  <si>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</si>
  <si>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</si>
  <si>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</si>
  <si>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</si>
  <si>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</si>
  <si>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</si>
  <si>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</si>
  <si>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</si>
  <si>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</si>
  <si>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</si>
  <si>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</si>
  <si>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</si>
  <si>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</si>
  <si>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</si>
  <si>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</si>
  <si>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</si>
  <si>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</si>
  <si>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</si>
  <si>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</si>
  <si>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</si>
  <si>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</si>
  <si>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</si>
  <si>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</si>
  <si>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</si>
  <si>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</si>
  <si>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</si>
  <si>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</si>
  <si>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</si>
  <si>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</si>
  <si>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</si>
  <si>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</si>
  <si>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</si>
  <si>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</si>
  <si>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</si>
  <si>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</si>
  <si>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</si>
  <si>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</si>
  <si>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</si>
  <si>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</si>
  <si>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</si>
  <si>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</si>
  <si>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</si>
  <si>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</si>
  <si>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</si>
  <si>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</si>
  <si>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</si>
  <si>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</si>
  <si>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</si>
  <si>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</si>
  <si>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</si>
  <si>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</si>
  <si>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</si>
  <si>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</si>
  <si>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</si>
  <si>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</si>
  <si>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</si>
  <si>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</si>
  <si>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</si>
  <si>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</si>
  <si>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</si>
  <si>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</si>
  <si>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</si>
  <si>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</si>
  <si>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</si>
  <si>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</si>
  <si>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</si>
  <si>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</si>
  <si>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</si>
  <si>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</si>
  <si>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</si>
  <si>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</si>
  <si>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</si>
  <si>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</si>
  <si>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</si>
  <si>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</si>
  <si>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</si>
  <si>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</si>
  <si>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</si>
  <si>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</si>
  <si>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</si>
  <si>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</si>
  <si>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</si>
  <si>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</si>
  <si>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</si>
  <si>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</si>
  <si>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</si>
  <si>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</si>
  <si>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</si>
  <si>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</si>
  <si>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</si>
  <si>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</si>
  <si>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</si>
  <si>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</si>
  <si>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</si>
  <si>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</si>
  <si>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</si>
  <si>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</si>
  <si>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</si>
  <si>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</si>
  <si>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</si>
  <si>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</si>
  <si>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</si>
  <si>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</si>
  <si>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</si>
  <si>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</si>
  <si>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</si>
  <si>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</si>
  <si>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</si>
  <si>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</si>
  <si>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</si>
  <si>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</si>
  <si>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</si>
  <si>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</si>
  <si>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</si>
  <si>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</si>
  <si>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</si>
  <si>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</si>
  <si>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</si>
  <si>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</si>
  <si>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</si>
  <si>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</si>
  <si>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</si>
  <si>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</si>
  <si>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</si>
  <si>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</si>
  <si>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</si>
  <si>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</si>
  <si>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</si>
  <si>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</si>
  <si>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</si>
  <si>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</si>
  <si>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</si>
  <si>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</si>
  <si>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</si>
  <si>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</si>
  <si>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</si>
  <si>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</si>
  <si>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</si>
  <si>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</si>
  <si>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</si>
  <si>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</si>
  <si>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</si>
  <si>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</si>
  <si>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</si>
  <si>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</si>
  <si>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</si>
  <si>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</si>
  <si>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</si>
  <si>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</si>
  <si>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</si>
  <si>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</si>
  <si>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</si>
  <si>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</si>
  <si>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</si>
  <si>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</si>
  <si>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</si>
  <si>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</si>
  <si>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</si>
  <si>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</si>
  <si>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</si>
  <si>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</si>
  <si>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</si>
  <si>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</si>
  <si>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</si>
  <si>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</si>
  <si>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</si>
  <si>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</si>
  <si>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</si>
  <si>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</si>
  <si>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</si>
  <si>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</si>
  <si>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</si>
  <si>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</si>
  <si>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</si>
  <si>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</si>
  <si>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</si>
  <si>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</si>
  <si>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</si>
  <si>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</si>
  <si>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</si>
  <si>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</si>
  <si>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</si>
  <si>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</si>
  <si>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</si>
  <si>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</si>
  <si>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</si>
  <si>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</si>
  <si>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</si>
  <si>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</si>
  <si>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</si>
  <si>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</si>
  <si>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</si>
  <si>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</si>
  <si>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</si>
  <si>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</si>
  <si>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</si>
  <si>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</si>
  <si>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</si>
  <si>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</si>
  <si>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</si>
  <si>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</si>
  <si>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</si>
  <si>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</si>
  <si>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</si>
  <si>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</si>
  <si>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</si>
  <si>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</si>
  <si>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</si>
  <si>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</si>
  <si>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</si>
  <si>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</si>
  <si>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</si>
  <si>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</si>
  <si>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</si>
  <si>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</si>
  <si>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</si>
  <si>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</si>
  <si>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</si>
  <si>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</si>
  <si>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</si>
  <si>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</si>
  <si>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</si>
  <si>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</si>
  <si>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</si>
  <si>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</si>
  <si>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</si>
  <si>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</si>
  <si>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</si>
  <si>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</si>
  <si>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</si>
  <si>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</si>
  <si>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</si>
  <si>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</si>
  <si>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</si>
  <si>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</si>
  <si>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</si>
  <si>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</si>
  <si>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</si>
  <si>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</si>
  <si>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</si>
  <si>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</si>
  <si>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</si>
  <si>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</si>
  <si>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</si>
  <si>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</si>
  <si>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</si>
  <si>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</si>
  <si>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</si>
  <si>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</si>
  <si>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</si>
  <si>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</si>
  <si>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</si>
  <si>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</si>
  <si>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</si>
  <si>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</si>
  <si>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</si>
  <si>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</si>
  <si>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</si>
  <si>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</si>
  <si>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</si>
  <si>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</si>
  <si>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</si>
  <si>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</si>
  <si>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</si>
  <si>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</si>
  <si>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</si>
  <si>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</si>
  <si>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</si>
  <si>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</si>
  <si>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</si>
  <si>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</si>
  <si>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</si>
  <si>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</si>
  <si>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</si>
  <si>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</si>
  <si>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</si>
  <si>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</si>
  <si>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</si>
  <si>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</si>
  <si>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</si>
  <si>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</si>
  <si>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</si>
  <si>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</si>
  <si>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</si>
  <si>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</si>
  <si>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</si>
  <si>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</si>
  <si>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</si>
  <si>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</si>
  <si>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</si>
  <si>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</si>
  <si>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</si>
  <si>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</si>
  <si>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</si>
  <si>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</si>
  <si>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</si>
  <si>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</si>
  <si>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</si>
  <si>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</si>
  <si>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</si>
  <si>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</si>
  <si>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</si>
  <si>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</si>
  <si>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</si>
  <si>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</si>
  <si>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</si>
  <si>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</si>
  <si>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</si>
  <si>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</si>
  <si>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</si>
  <si>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</si>
  <si>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</si>
  <si>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</si>
  <si>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</si>
  <si>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</si>
  <si>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</si>
  <si>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</si>
  <si>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</si>
  <si>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</si>
  <si>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</si>
  <si>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</si>
  <si>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</si>
  <si>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</si>
  <si>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</si>
  <si>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</si>
  <si>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</si>
  <si>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</si>
  <si>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</si>
  <si>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</si>
  <si>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</si>
  <si>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</si>
  <si>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</si>
  <si>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</si>
  <si>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</si>
  <si>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</si>
  <si>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</si>
  <si>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</si>
  <si>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</si>
  <si>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</si>
  <si>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</si>
  <si>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</si>
  <si>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</si>
  <si>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</si>
  <si>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</si>
  <si>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</si>
  <si>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</si>
  <si>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</si>
  <si>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</si>
  <si>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</si>
  <si>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</si>
  <si>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</si>
  <si>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</si>
  <si>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</si>
  <si>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</si>
  <si>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</si>
  <si>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</si>
  <si>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</si>
  <si>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</si>
  <si>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</si>
  <si>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</si>
  <si>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</si>
  <si>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</si>
  <si>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</si>
  <si>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</si>
  <si>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</si>
  <si>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</si>
  <si>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</si>
  <si>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</si>
  <si>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</si>
  <si>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</si>
  <si>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</si>
  <si>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</si>
  <si>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</si>
  <si>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</si>
  <si>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</si>
  <si>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</si>
  <si>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</si>
  <si>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</si>
  <si>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</si>
  <si>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</si>
  <si>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</si>
  <si>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</si>
  <si>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</si>
  <si>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</si>
  <si>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</si>
  <si>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</si>
  <si>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</si>
  <si>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</si>
  <si>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</si>
  <si>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</si>
  <si>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</si>
  <si>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</si>
  <si>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</si>
  <si>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</si>
  <si>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</si>
  <si>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</si>
  <si>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</si>
  <si>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</si>
  <si>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</si>
  <si>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</si>
  <si>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</si>
  <si>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</si>
  <si>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</si>
  <si>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</si>
  <si>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</si>
  <si>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</si>
  <si>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</si>
  <si>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</si>
  <si>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</si>
  <si>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</si>
  <si>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</si>
  <si>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</si>
  <si>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</si>
  <si>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</si>
  <si>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</si>
  <si>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</si>
  <si>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</si>
  <si>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</si>
  <si>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</si>
  <si>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</si>
  <si>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</si>
  <si>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</si>
  <si>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</si>
  <si>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</si>
  <si>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</si>
  <si>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</si>
  <si>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</si>
  <si>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</si>
  <si>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</si>
  <si>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</si>
  <si>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</si>
  <si>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</si>
  <si>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</si>
  <si>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</si>
  <si>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</si>
  <si>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</si>
  <si>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</si>
  <si>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</si>
  <si>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</si>
  <si>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</si>
  <si>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</si>
  <si>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</si>
  <si>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</si>
  <si>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</si>
  <si>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</si>
  <si>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</si>
  <si>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</si>
  <si>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</si>
  <si>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</si>
  <si>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</si>
  <si>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</si>
  <si>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</si>
  <si>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</si>
  <si>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</si>
  <si>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</si>
  <si>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</si>
  <si>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</si>
  <si>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</si>
  <si>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</si>
  <si>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</si>
  <si>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</si>
  <si>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</si>
  <si>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</si>
  <si>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</si>
  <si>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</si>
  <si>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</si>
  <si>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</si>
  <si>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</si>
  <si>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</si>
  <si>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</si>
  <si>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</si>
  <si>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</si>
  <si>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</si>
  <si>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</si>
  <si>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</si>
  <si>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</si>
  <si>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</si>
  <si>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</si>
  <si>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</si>
  <si>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</si>
  <si>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</si>
  <si>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</si>
  <si>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</si>
  <si>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</si>
  <si>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</si>
  <si>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</si>
  <si>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</si>
  <si>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</si>
  <si>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</si>
  <si>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</si>
  <si>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</si>
  <si>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</si>
  <si>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</si>
  <si>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</si>
  <si>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</si>
  <si>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</si>
  <si>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</si>
  <si>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</si>
  <si>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</si>
  <si>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</si>
  <si>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</si>
  <si>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</si>
  <si>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</si>
  <si>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</si>
  <si>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</si>
  <si>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</si>
  <si>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</si>
  <si>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</si>
  <si>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</si>
  <si>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</si>
  <si>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</si>
  <si>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</si>
  <si>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</si>
  <si>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</si>
  <si>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</si>
  <si>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</si>
  <si>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</si>
  <si>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</si>
  <si>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</si>
  <si>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</si>
  <si>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</si>
  <si>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</si>
  <si>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</si>
  <si>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</si>
  <si>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</si>
  <si>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</si>
  <si>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</si>
  <si>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</si>
  <si>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</si>
  <si>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</si>
  <si>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</si>
  <si>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</si>
  <si>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</si>
  <si>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</si>
  <si>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</si>
  <si>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</si>
  <si>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</si>
  <si>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</si>
  <si>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</si>
  <si>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</si>
  <si>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</si>
  <si>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</si>
  <si>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</si>
  <si>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</si>
  <si>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</si>
  <si>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</si>
  <si>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</si>
  <si>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</si>
  <si>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</si>
  <si>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</si>
  <si>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</si>
  <si>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</si>
  <si>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</si>
  <si>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</si>
  <si>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</si>
  <si>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</si>
  <si>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</si>
  <si>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</si>
  <si>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</si>
  <si>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</si>
  <si>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</si>
  <si>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</si>
  <si>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</si>
  <si>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</si>
  <si>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</si>
  <si>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</si>
  <si>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</si>
  <si>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</si>
  <si>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</si>
  <si>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</si>
  <si>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</si>
  <si>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</si>
  <si>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</si>
  <si>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</si>
  <si>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</si>
  <si>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</si>
  <si>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</si>
  <si>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</si>
  <si>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</si>
  <si>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</si>
  <si>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</si>
  <si>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</si>
  <si>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</si>
  <si>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</si>
  <si>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</si>
  <si>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</si>
  <si>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</si>
  <si>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</si>
  <si>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</si>
  <si>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</si>
  <si>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</si>
  <si>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</si>
  <si>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</si>
  <si>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</si>
  <si>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</si>
  <si>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</si>
  <si>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</si>
  <si>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</si>
  <si>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</si>
  <si>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</si>
  <si>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</si>
  <si>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</si>
  <si>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</si>
  <si>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</si>
  <si>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</si>
  <si>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</si>
  <si>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</si>
  <si>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</si>
  <si>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</si>
  <si>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</si>
  <si>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</si>
  <si>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</si>
  <si>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</si>
  <si>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</si>
  <si>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</si>
  <si>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</si>
  <si>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</si>
  <si>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</si>
  <si>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</si>
  <si>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</si>
  <si>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</si>
  <si>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</si>
  <si>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</si>
  <si>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</si>
  <si>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</si>
  <si>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</si>
  <si>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</si>
  <si>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</si>
  <si>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</si>
  <si>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</si>
  <si>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</si>
  <si>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</si>
  <si>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</si>
  <si>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</si>
  <si>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</si>
  <si>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</si>
  <si>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</si>
  <si>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</si>
  <si>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</si>
  <si>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</si>
  <si>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</si>
  <si>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</si>
  <si>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</si>
  <si>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</si>
  <si>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</si>
  <si>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</si>
  <si>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</si>
  <si>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</si>
  <si>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</si>
  <si>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</si>
  <si>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</si>
  <si>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</si>
  <si>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</si>
  <si>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</si>
  <si>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</si>
  <si>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</si>
  <si>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</si>
  <si>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</si>
  <si>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</si>
  <si>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</si>
  <si>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</si>
  <si>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</si>
  <si>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</si>
  <si>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</si>
  <si>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</si>
  <si>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</si>
  <si>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</si>
  <si>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</si>
  <si>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</si>
  <si>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</si>
  <si>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</si>
  <si>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</si>
  <si>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</si>
  <si>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</si>
  <si>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</si>
  <si>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</si>
  <si>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</si>
  <si>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</si>
  <si>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</si>
  <si>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</si>
  <si>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</si>
  <si>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</si>
  <si>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</si>
  <si>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</si>
  <si>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</si>
  <si>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</si>
  <si>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</si>
  <si>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</si>
  <si>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</si>
  <si>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</si>
  <si>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</si>
  <si>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</si>
  <si>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</si>
  <si>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</si>
  <si>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</si>
  <si>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</si>
  <si>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</si>
  <si>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</si>
  <si>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</si>
  <si>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</si>
  <si>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</si>
  <si>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</si>
  <si>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</si>
  <si>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</si>
  <si>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</si>
  <si>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</si>
  <si>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</si>
  <si>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</si>
  <si>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</si>
  <si>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</si>
  <si>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</si>
  <si>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</si>
  <si>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</si>
  <si>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</si>
  <si>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</si>
  <si>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</si>
  <si>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</si>
  <si>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</si>
  <si>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</si>
  <si>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</si>
  <si>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</si>
  <si>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</si>
  <si>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</si>
  <si>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</si>
  <si>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</si>
  <si>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</si>
  <si>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</si>
  <si>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</si>
  <si>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</si>
  <si>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</si>
  <si>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</si>
  <si>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</si>
  <si>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</si>
  <si>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</si>
  <si>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</si>
  <si>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</si>
  <si>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</si>
  <si>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</si>
  <si>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</si>
  <si>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</si>
  <si>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</si>
  <si>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</si>
  <si>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</si>
  <si>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</si>
  <si>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</si>
  <si>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</si>
  <si>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</si>
  <si>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</si>
  <si>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</si>
  <si>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</si>
  <si>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</si>
  <si>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</si>
  <si>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</si>
  <si>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</si>
  <si>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</si>
  <si>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</si>
  <si>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</si>
  <si>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</si>
  <si>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</si>
  <si>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</si>
  <si>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</si>
  <si>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</si>
  <si>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</si>
  <si>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</si>
  <si>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</si>
  <si>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</si>
  <si>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</si>
  <si>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</si>
  <si>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</si>
  <si>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</si>
  <si>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</si>
  <si>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</si>
  <si>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</si>
  <si>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</si>
  <si>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</si>
  <si>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</si>
  <si>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</si>
  <si>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</si>
  <si>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</si>
  <si>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</si>
  <si>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</si>
  <si>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</si>
  <si>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</si>
  <si>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</si>
  <si>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</si>
  <si>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</si>
  <si>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</si>
  <si>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</si>
  <si>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</si>
  <si>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</si>
  <si>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</si>
  <si>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</si>
  <si>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</si>
  <si>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</si>
  <si>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</si>
  <si>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</si>
  <si>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</si>
  <si>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</si>
  <si>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</si>
  <si>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</si>
  <si>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</si>
  <si>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</si>
  <si>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</si>
  <si>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</si>
  <si>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</si>
  <si>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</si>
  <si>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</si>
  <si>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</si>
  <si>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</si>
  <si>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</si>
  <si>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</si>
  <si>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</si>
  <si>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</si>
  <si>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</si>
  <si>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</si>
  <si>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</si>
  <si>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</si>
  <si>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</si>
  <si>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</si>
  <si>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</si>
  <si>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</si>
  <si>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</si>
  <si>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</si>
  <si>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</si>
  <si>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</si>
  <si>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</si>
  <si>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</si>
  <si>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</si>
  <si>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</si>
  <si>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</si>
  <si>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</si>
  <si>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</si>
  <si>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</si>
  <si>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</si>
  <si>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</si>
  <si>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</si>
  <si>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</si>
  <si>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</si>
  <si>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</si>
  <si>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</si>
  <si>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</si>
  <si>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</si>
  <si>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</si>
  <si>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</si>
  <si>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</si>
  <si>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</si>
  <si>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</si>
  <si>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</si>
  <si>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</si>
  <si>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</si>
  <si>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</si>
  <si>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</si>
  <si>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</si>
  <si>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</si>
  <si>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</si>
  <si>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</si>
  <si>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</si>
  <si>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</si>
  <si>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</si>
  <si>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</si>
  <si>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</si>
  <si>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</si>
  <si>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</si>
  <si>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</si>
  <si>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</si>
  <si>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</si>
  <si>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</si>
  <si>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</si>
  <si>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</si>
  <si>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</si>
  <si>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</si>
  <si>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</si>
  <si>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</si>
  <si>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</si>
  <si>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</si>
  <si>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</si>
  <si>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</si>
  <si>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</si>
  <si>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</si>
  <si>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</si>
  <si>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</si>
  <si>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</si>
  <si>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</si>
  <si>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</si>
  <si>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</si>
  <si>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</si>
  <si>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</si>
  <si>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</si>
  <si>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</si>
  <si>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</si>
  <si>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</si>
  <si>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</si>
  <si>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</si>
  <si>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</si>
  <si>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</si>
  <si>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</si>
  <si>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</si>
  <si>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</si>
  <si>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</si>
  <si>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</si>
  <si>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</si>
  <si>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</si>
  <si>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</si>
  <si>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</si>
  <si>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</si>
  <si>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</si>
  <si>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</si>
  <si>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</si>
  <si>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</si>
  <si>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</si>
  <si>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</si>
  <si>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</si>
  <si>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</si>
  <si>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</si>
  <si>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</si>
  <si>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</si>
  <si>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</si>
  <si>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</si>
  <si>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</si>
  <si>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</si>
  <si>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</si>
  <si>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</si>
  <si>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</si>
  <si>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</si>
  <si>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</si>
  <si>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</si>
  <si>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</si>
  <si>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</si>
  <si>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</si>
  <si>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</si>
  <si>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</si>
  <si>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</si>
  <si>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</si>
  <si>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</si>
  <si>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</si>
  <si>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</si>
  <si>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</si>
  <si>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</si>
  <si>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</si>
  <si>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</si>
  <si>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</si>
  <si>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</si>
  <si>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</si>
  <si>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</si>
  <si>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</si>
  <si>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</si>
  <si>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</si>
  <si>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</si>
  <si>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</si>
  <si>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</si>
  <si>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</si>
  <si>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</si>
  <si>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</si>
  <si>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</si>
  <si>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</si>
  <si>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</si>
  <si>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</si>
  <si>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</si>
  <si>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</si>
  <si>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</si>
  <si>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</si>
  <si>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</si>
  <si>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</si>
  <si>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</si>
  <si>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</si>
  <si>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</si>
  <si>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</si>
  <si>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</si>
  <si>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</si>
  <si>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</si>
  <si>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</si>
  <si>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</si>
  <si>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</si>
  <si>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</si>
  <si>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</si>
  <si>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</si>
  <si>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</si>
  <si>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</si>
  <si>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</si>
  <si>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</si>
  <si>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</si>
  <si>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</si>
  <si>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</si>
  <si>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</si>
  <si>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</si>
  <si>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</si>
  <si>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</si>
  <si>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</si>
  <si>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</si>
  <si>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</si>
  <si>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</si>
  <si>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</si>
  <si>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</si>
  <si>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</si>
  <si>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</si>
  <si>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</si>
  <si>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</si>
  <si>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</si>
  <si>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</si>
  <si>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</si>
  <si>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</si>
  <si>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</si>
  <si>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</si>
  <si>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</si>
  <si>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</si>
  <si>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</si>
  <si>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</si>
  <si>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</si>
  <si>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</si>
  <si>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</si>
  <si>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</si>
  <si>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</si>
  <si>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</si>
  <si>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</si>
  <si>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</si>
  <si>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</si>
  <si>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</si>
  <si>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</si>
  <si>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</si>
  <si>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</si>
  <si>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</si>
  <si>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</si>
  <si>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</si>
  <si>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</si>
  <si>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</si>
  <si>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</si>
  <si>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</si>
  <si>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</si>
  <si>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</si>
  <si>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</si>
  <si>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</si>
  <si>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</si>
  <si>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</si>
  <si>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</si>
  <si>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</si>
  <si>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</si>
  <si>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</si>
  <si>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</si>
  <si>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</si>
  <si>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</si>
  <si>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</si>
  <si>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</si>
  <si>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</si>
  <si>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</si>
  <si>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</si>
  <si>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</si>
  <si>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</si>
  <si>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</si>
  <si>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</si>
  <si>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</si>
  <si>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</si>
  <si>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</si>
  <si>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</si>
  <si>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</si>
  <si>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</si>
  <si>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</si>
  <si>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</si>
  <si>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</si>
  <si>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</si>
  <si>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</si>
  <si>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</si>
  <si>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</si>
  <si>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</si>
  <si>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</si>
  <si>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</si>
  <si>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</si>
  <si>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</si>
  <si>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</si>
  <si>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</si>
  <si>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</si>
  <si>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</si>
  <si>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</si>
  <si>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</si>
  <si>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</si>
  <si>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</si>
  <si>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</si>
  <si>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</si>
  <si>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</si>
  <si>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</si>
  <si>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</si>
  <si>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</si>
  <si>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</si>
  <si>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</si>
  <si>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</si>
  <si>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</si>
  <si>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</si>
  <si>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</si>
  <si>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</si>
  <si>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</si>
  <si>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</si>
  <si>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</si>
  <si>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</si>
  <si>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</si>
  <si>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</si>
  <si>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</si>
  <si>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</si>
  <si>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</si>
  <si>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</si>
  <si>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</si>
  <si>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</si>
  <si>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</si>
  <si>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</si>
  <si>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</si>
  <si>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</si>
  <si>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</si>
  <si>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</si>
  <si>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</si>
  <si>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</si>
  <si>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</si>
  <si>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</si>
  <si>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</si>
  <si>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</si>
  <si>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</si>
  <si>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</si>
  <si>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</si>
  <si>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</si>
  <si>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</si>
  <si>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</si>
  <si>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</si>
  <si>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</si>
  <si>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</si>
  <si>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</si>
  <si>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</si>
  <si>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</si>
  <si>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</si>
  <si>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</si>
  <si>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</si>
  <si>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</si>
  <si>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</si>
  <si>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</si>
  <si>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</si>
  <si>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</si>
  <si>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</si>
  <si>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</si>
  <si>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</si>
  <si>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</si>
  <si>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</si>
  <si>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</si>
  <si>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</si>
  <si>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</si>
  <si>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</si>
  <si>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</si>
  <si>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</si>
  <si>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</si>
  <si>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</si>
  <si>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</si>
  <si>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</si>
  <si>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</si>
  <si>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</si>
  <si>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</si>
  <si>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</si>
  <si>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</si>
  <si>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</si>
  <si>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</si>
  <si>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</si>
  <si>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</si>
  <si>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</si>
  <si>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</si>
  <si>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</si>
  <si>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</si>
  <si>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</si>
  <si>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</si>
  <si>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</si>
  <si>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</si>
  <si>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</si>
  <si>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</si>
  <si>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</si>
  <si>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</si>
  <si>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</si>
  <si>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</si>
  <si>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</si>
  <si>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</si>
  <si>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</si>
  <si>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</si>
  <si>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</si>
  <si>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</si>
  <si>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</si>
  <si>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</si>
  <si>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</si>
  <si>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</si>
  <si>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</si>
  <si>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</si>
  <si>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</si>
  <si>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</si>
  <si>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</si>
  <si>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</si>
  <si>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</si>
  <si>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</si>
  <si>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</si>
  <si>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</si>
  <si>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</si>
  <si>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</si>
  <si>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</si>
  <si>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</si>
  <si>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</si>
  <si>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</si>
  <si>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</si>
  <si>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</si>
  <si>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</si>
  <si>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</si>
  <si>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</si>
  <si>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</si>
  <si>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</si>
  <si>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</si>
  <si>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</si>
  <si>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</si>
  <si>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</si>
  <si>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</si>
  <si>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</si>
  <si>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</si>
  <si>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</si>
  <si>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</si>
  <si>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</si>
  <si>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</si>
  <si>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</si>
  <si>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</si>
  <si>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</si>
  <si>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</si>
  <si>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</si>
  <si>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</si>
  <si>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</si>
  <si>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</si>
  <si>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</si>
  <si>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</si>
  <si>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</si>
  <si>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</si>
  <si>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</si>
  <si>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</si>
  <si>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</si>
  <si>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</si>
  <si>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</si>
  <si>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</si>
  <si>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</si>
  <si>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</si>
  <si>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</si>
  <si>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</si>
  <si>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</si>
  <si>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</si>
  <si>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</si>
  <si>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</si>
  <si>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</si>
  <si>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</si>
  <si>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</si>
  <si>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</si>
  <si>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</si>
  <si>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</si>
  <si>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</si>
  <si>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</si>
  <si>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</si>
  <si>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</si>
  <si>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</si>
  <si>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</si>
  <si>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</si>
  <si>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</si>
  <si>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</si>
  <si>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</si>
  <si>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</si>
  <si>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</si>
  <si>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</si>
  <si>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</si>
  <si>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</si>
  <si>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</si>
  <si>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</si>
  <si>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</si>
  <si>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</si>
  <si>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</si>
  <si>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</si>
  <si>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</si>
  <si>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</si>
  <si>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</si>
  <si>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</si>
  <si>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</si>
  <si>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</si>
  <si>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</si>
  <si>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</si>
  <si>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</si>
  <si>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</si>
  <si>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</si>
  <si>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</si>
  <si>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</si>
  <si>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</si>
  <si>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</si>
  <si>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</si>
  <si>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</si>
  <si>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</si>
  <si>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</si>
  <si>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</si>
  <si>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</si>
  <si>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</si>
  <si>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</si>
  <si>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</si>
  <si>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</si>
  <si>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</si>
  <si>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</si>
  <si>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</si>
  <si>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</si>
  <si>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</si>
  <si>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</si>
  <si>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</si>
  <si>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</si>
  <si>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</si>
  <si>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</si>
  <si>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</si>
  <si>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</si>
  <si>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</si>
  <si>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</si>
  <si>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</si>
  <si>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</si>
  <si>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</si>
  <si>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</si>
  <si>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</si>
  <si>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</si>
  <si>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</si>
  <si>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</si>
  <si>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</si>
  <si>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</si>
  <si>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</si>
  <si>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</si>
  <si>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</si>
  <si>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</si>
  <si>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</si>
  <si>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</si>
  <si>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</si>
  <si>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</si>
  <si>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</si>
  <si>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</si>
  <si>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</si>
  <si>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</si>
  <si>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</si>
  <si>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</si>
  <si>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</si>
  <si>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</si>
  <si>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</si>
  <si>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</si>
  <si>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</si>
  <si>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</si>
  <si>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</si>
  <si>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</si>
  <si>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</si>
  <si>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</si>
  <si>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</si>
  <si>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</si>
  <si>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</si>
  <si>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</si>
  <si>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</si>
  <si>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</si>
  <si>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</si>
  <si>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</si>
  <si>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</si>
  <si>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</si>
  <si>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</si>
  <si>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</si>
  <si>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</si>
  <si>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</si>
  <si>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</si>
  <si>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</si>
  <si>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</si>
  <si>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</si>
  <si>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</si>
  <si>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</si>
  <si>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</si>
  <si>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</si>
  <si>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</si>
  <si>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</si>
  <si>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</si>
  <si>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</si>
  <si>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</si>
  <si>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</si>
  <si>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</si>
  <si>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</si>
  <si>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</si>
  <si>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</si>
  <si>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</si>
  <si>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</si>
  <si>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</si>
  <si>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</si>
  <si>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</si>
  <si>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</si>
  <si>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</si>
  <si>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</si>
  <si>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</si>
  <si>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</si>
  <si>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</si>
  <si>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</si>
  <si>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</si>
  <si>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</si>
  <si>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</si>
  <si>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</si>
  <si>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</si>
  <si>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</si>
  <si>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</si>
  <si>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</si>
  <si>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</si>
  <si>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</si>
  <si>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</si>
  <si>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</si>
  <si>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</si>
  <si>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</si>
  <si>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</si>
  <si>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</si>
  <si>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</si>
  <si>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</si>
  <si>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</si>
  <si>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</si>
  <si>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</si>
  <si>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</si>
  <si>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</si>
  <si>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</si>
  <si>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</si>
  <si>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</si>
  <si>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</si>
  <si>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</si>
  <si>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</si>
  <si>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</si>
  <si>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</si>
  <si>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</si>
  <si>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</si>
  <si>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</si>
  <si>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</si>
  <si>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</si>
  <si>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</si>
  <si>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</si>
  <si>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</si>
  <si>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</si>
  <si>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</si>
  <si>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</si>
  <si>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</si>
  <si>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</si>
  <si>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</si>
  <si>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</si>
  <si>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</si>
  <si>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</si>
  <si>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</si>
  <si>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</si>
  <si>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</si>
  <si>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</si>
  <si>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</si>
  <si>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</si>
  <si>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</si>
  <si>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</si>
  <si>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</si>
  <si>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</si>
  <si>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</si>
  <si>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</si>
  <si>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</si>
  <si>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</si>
  <si>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</si>
  <si>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</si>
  <si>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</si>
  <si>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</si>
  <si>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</si>
  <si>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</si>
  <si>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</si>
  <si>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</si>
  <si>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</si>
  <si>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</si>
  <si>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</si>
  <si>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</si>
  <si>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</si>
  <si>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</si>
  <si>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</si>
  <si>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</si>
  <si>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</si>
  <si>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</si>
  <si>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</si>
  <si>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</si>
  <si>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</si>
  <si>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</si>
  <si>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</si>
  <si>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</si>
  <si>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</si>
  <si>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</si>
  <si>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</si>
  <si>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</si>
  <si>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</si>
  <si>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</si>
  <si>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</si>
  <si>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</si>
  <si>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</si>
  <si>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</si>
  <si>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</si>
  <si>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</si>
  <si>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</si>
  <si>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</si>
  <si>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</si>
  <si>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</si>
  <si>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</si>
  <si>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</si>
  <si>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</si>
  <si>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</si>
  <si>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</si>
  <si>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</si>
  <si>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</si>
  <si>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</si>
  <si>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</si>
  <si>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</si>
  <si>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</si>
  <si>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</si>
  <si>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</si>
  <si>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</si>
  <si>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</si>
  <si>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</si>
  <si>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</si>
  <si>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</si>
  <si>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</si>
  <si>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</si>
  <si>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</si>
  <si>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</si>
  <si>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</si>
  <si>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</si>
  <si>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</si>
  <si>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</si>
  <si>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</si>
  <si>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</si>
  <si>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</si>
  <si>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</si>
  <si>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</si>
  <si>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</si>
  <si>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</si>
  <si>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</si>
  <si>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</si>
  <si>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</si>
  <si>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</si>
  <si>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</si>
  <si>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</si>
  <si>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</si>
  <si>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</si>
  <si>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</si>
  <si>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</si>
  <si>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</si>
  <si>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</si>
  <si>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</si>
  <si>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</si>
  <si>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</si>
  <si>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</si>
  <si>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</si>
  <si>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</si>
  <si>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</si>
  <si>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</si>
  <si>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</si>
  <si>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</si>
  <si>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</si>
  <si>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</si>
  <si>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</si>
  <si>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</si>
  <si>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</si>
  <si>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</si>
  <si>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</si>
  <si>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</si>
  <si>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</si>
  <si>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</si>
  <si>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</si>
  <si>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</si>
  <si>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</si>
  <si>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</si>
  <si>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</si>
  <si>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</si>
  <si>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</si>
  <si>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</si>
  <si>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</si>
  <si>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</si>
  <si>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</si>
  <si>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</si>
  <si>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</si>
  <si>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</si>
  <si>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</si>
  <si>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</si>
  <si>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</si>
  <si>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</si>
  <si>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</si>
  <si>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</si>
  <si>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</si>
  <si>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</si>
  <si>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</si>
  <si>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</si>
  <si>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</si>
  <si>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</si>
  <si>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</si>
  <si>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</si>
  <si>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</si>
  <si>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</si>
  <si>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</si>
  <si>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</si>
  <si>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</si>
  <si>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</si>
  <si>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</si>
  <si>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</si>
  <si>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</si>
  <si>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</si>
  <si>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</si>
  <si>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</si>
  <si>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</si>
  <si>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</si>
  <si>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</si>
  <si>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</si>
  <si>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</si>
  <si>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</si>
  <si>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</si>
  <si>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</si>
  <si>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</si>
  <si>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</si>
  <si>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</si>
  <si>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</si>
  <si>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</si>
  <si>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</si>
  <si>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</si>
  <si>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</si>
  <si>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</si>
  <si>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</si>
  <si>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</si>
  <si>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</si>
  <si>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</si>
  <si>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</si>
  <si>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</si>
  <si>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</si>
  <si>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</si>
  <si>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</si>
  <si>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</si>
  <si>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</si>
  <si>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</si>
  <si>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</si>
  <si>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</si>
  <si>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</si>
  <si>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</si>
  <si>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</si>
  <si>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</si>
  <si>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</si>
  <si>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</si>
  <si>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</si>
  <si>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</si>
  <si>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</si>
  <si>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</si>
  <si>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</si>
  <si>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</si>
  <si>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</si>
  <si>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</si>
  <si>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</si>
  <si>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</si>
  <si>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</si>
  <si>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</si>
  <si>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</si>
  <si>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</si>
  <si>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</si>
  <si>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</si>
  <si>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</si>
  <si>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</si>
  <si>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</si>
  <si>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</si>
  <si>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</si>
  <si>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</si>
  <si>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</si>
  <si>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</si>
  <si>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</si>
  <si>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</si>
  <si>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</si>
  <si>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</si>
  <si>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</si>
  <si>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</si>
  <si>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</si>
  <si>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</si>
  <si>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</si>
  <si>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</si>
  <si>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</si>
  <si>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</si>
  <si>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</si>
  <si>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</si>
  <si>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</si>
  <si>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</si>
  <si>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</si>
  <si>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</si>
  <si>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</si>
  <si>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</si>
  <si>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</si>
  <si>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</si>
  <si>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</si>
  <si>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</si>
  <si>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</si>
  <si>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</si>
  <si>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</si>
  <si>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</si>
  <si>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</si>
  <si>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</si>
  <si>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</si>
  <si>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</si>
  <si>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</si>
  <si>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</si>
  <si>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</si>
  <si>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</si>
  <si>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</si>
  <si>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</si>
  <si>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</si>
  <si>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</si>
  <si>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</si>
  <si>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</si>
  <si>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</si>
  <si>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</si>
  <si>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</si>
  <si>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</si>
  <si>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</si>
  <si>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</si>
  <si>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</si>
  <si>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</si>
  <si>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</si>
  <si>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</si>
  <si>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</si>
  <si>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</si>
  <si>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</si>
  <si>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</si>
  <si>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</si>
  <si>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</si>
  <si>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</si>
  <si>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</si>
  <si>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</si>
  <si>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</si>
  <si>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</si>
  <si>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</si>
  <si>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</si>
  <si>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</si>
  <si>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</si>
  <si>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</si>
  <si>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</si>
  <si>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</si>
  <si>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</si>
  <si>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</si>
  <si>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</si>
  <si>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</si>
  <si>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</si>
  <si>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</si>
  <si>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</si>
  <si>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</si>
  <si>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</si>
  <si>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</si>
  <si>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</si>
  <si>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</si>
  <si>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</si>
  <si>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</si>
  <si>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</si>
  <si>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</si>
  <si>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</si>
  <si>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</si>
  <si>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</si>
  <si>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</si>
  <si>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</si>
  <si>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</si>
  <si>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</si>
  <si>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</si>
  <si>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</si>
  <si>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</si>
  <si>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</si>
  <si>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</si>
  <si>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</si>
  <si>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</si>
  <si>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</si>
  <si>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</si>
  <si>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</si>
  <si>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</si>
  <si>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</si>
  <si>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</si>
  <si>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</si>
  <si>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</si>
  <si>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</si>
  <si>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</si>
  <si>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</si>
  <si>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</si>
  <si>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</si>
  <si>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</si>
  <si>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</si>
  <si>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</si>
  <si>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</si>
  <si>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</si>
  <si>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</si>
  <si>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</si>
  <si>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</si>
  <si>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</si>
  <si>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</si>
  <si>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</si>
  <si>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</si>
  <si>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</si>
  <si>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</si>
  <si>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</si>
  <si>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</si>
  <si>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</si>
  <si>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</si>
  <si>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</si>
  <si>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</si>
  <si>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</si>
  <si>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</si>
  <si>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</si>
  <si>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</si>
  <si>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</si>
  <si>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</si>
  <si>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</si>
  <si>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</si>
  <si>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</si>
  <si>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</si>
  <si>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</si>
  <si>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</si>
  <si>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</si>
  <si>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</si>
  <si>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</si>
  <si>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</si>
  <si>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</si>
  <si>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</si>
  <si>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</si>
  <si>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</si>
  <si>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</si>
  <si>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</si>
  <si>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</si>
  <si>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</si>
  <si>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</si>
  <si>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</si>
  <si>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</si>
  <si>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</si>
  <si>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</si>
  <si>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</si>
  <si>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</si>
  <si>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</si>
  <si>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</si>
  <si>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</si>
  <si>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</si>
  <si>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</si>
  <si>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</si>
  <si>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</si>
  <si>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</si>
  <si>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</si>
  <si>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</si>
  <si>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</si>
  <si>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</si>
  <si>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</si>
  <si>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</si>
  <si>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</si>
  <si>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</si>
  <si>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</si>
  <si>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</si>
  <si>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</si>
  <si>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</si>
  <si>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</si>
  <si>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</si>
  <si>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</si>
  <si>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</si>
  <si>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</si>
  <si>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</si>
  <si>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</si>
  <si>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</si>
  <si>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</si>
  <si>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</si>
  <si>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</si>
  <si>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</si>
  <si>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</si>
  <si>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</si>
  <si>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</si>
  <si>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</si>
  <si>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</si>
  <si>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</si>
  <si>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</si>
  <si>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</si>
  <si>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</si>
  <si>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</si>
  <si>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</si>
  <si>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</si>
  <si>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</si>
  <si>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</si>
  <si>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</si>
  <si>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</si>
  <si>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</si>
  <si>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</si>
  <si>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</si>
  <si>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</si>
  <si>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</si>
  <si>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</si>
  <si>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</si>
  <si>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</si>
  <si>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</si>
  <si>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</si>
  <si>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</si>
  <si>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</si>
  <si>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</si>
  <si>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</si>
  <si>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</si>
  <si>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</si>
  <si>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</si>
  <si>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</si>
  <si>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</si>
  <si>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</si>
  <si>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</si>
  <si>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</si>
  <si>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</si>
  <si>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</si>
  <si>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</si>
  <si>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</si>
  <si>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</si>
  <si>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</si>
  <si>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</si>
  <si>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</si>
  <si>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</si>
  <si>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</si>
  <si>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</si>
  <si>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</si>
  <si>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</si>
  <si>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</si>
  <si>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</si>
  <si>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</si>
  <si>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</si>
  <si>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</si>
  <si>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</si>
  <si>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</si>
  <si>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</si>
  <si>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</si>
  <si>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</si>
  <si>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</si>
  <si>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</si>
  <si>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</si>
  <si>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</si>
  <si>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</si>
  <si>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</si>
  <si>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</si>
  <si>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</si>
  <si>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</si>
  <si>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</si>
  <si>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</si>
  <si>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</si>
  <si>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</si>
  <si>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</si>
  <si>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</si>
  <si>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</si>
  <si>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</si>
  <si>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</si>
  <si>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</si>
  <si>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</si>
  <si>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</si>
  <si>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</si>
  <si>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</si>
  <si>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</si>
  <si>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</si>
  <si>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</si>
  <si>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</si>
  <si>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</si>
  <si>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</si>
  <si>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</si>
  <si>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</si>
  <si>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</si>
  <si>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</si>
  <si>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</si>
  <si>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</si>
  <si>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</si>
  <si>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</si>
  <si>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</si>
  <si>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</si>
  <si>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</si>
  <si>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</si>
  <si>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</si>
  <si>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</si>
  <si>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</si>
  <si>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</si>
  <si>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</si>
  <si>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</si>
  <si>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</si>
  <si>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</si>
  <si>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</si>
  <si>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</si>
  <si>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</si>
  <si>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</si>
  <si>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</si>
  <si>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</si>
  <si>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</si>
  <si>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</si>
  <si>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</si>
  <si>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</si>
  <si>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</si>
  <si>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</si>
  <si>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</si>
  <si>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</si>
  <si>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</si>
  <si>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</si>
  <si>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</si>
  <si>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</si>
  <si>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</si>
  <si>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</si>
  <si>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</si>
  <si>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</si>
  <si>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</si>
  <si>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</si>
  <si>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</si>
  <si>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</si>
  <si>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</si>
  <si>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</si>
  <si>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</si>
  <si>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</si>
  <si>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</si>
  <si>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</si>
  <si>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</si>
  <si>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</si>
  <si>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</si>
  <si>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</si>
  <si>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</si>
  <si>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</si>
  <si>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</si>
  <si>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</si>
  <si>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</si>
  <si>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</si>
  <si>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</si>
  <si>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</si>
  <si>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</si>
  <si>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</si>
  <si>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</si>
  <si>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</si>
  <si>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</si>
  <si>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</si>
  <si>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</si>
  <si>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</si>
  <si>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</si>
  <si>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</si>
  <si>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</si>
  <si>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</si>
  <si>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</si>
  <si>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</si>
  <si>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</si>
  <si>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</si>
  <si>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</si>
  <si>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</si>
  <si>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</si>
  <si>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</si>
  <si>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</si>
  <si>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</si>
  <si>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</si>
  <si>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</si>
  <si>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</si>
  <si>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</si>
  <si>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</si>
  <si>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</si>
  <si>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</si>
  <si>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</si>
  <si>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</si>
  <si>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</si>
  <si>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</si>
  <si>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</si>
  <si>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</si>
  <si>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</si>
  <si>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</si>
  <si>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</si>
  <si>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</si>
  <si>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</si>
  <si>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</si>
  <si>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</si>
  <si>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</si>
  <si>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</si>
  <si>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</si>
  <si>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</si>
  <si>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</si>
  <si>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</si>
  <si>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</si>
  <si>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</si>
  <si>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</si>
  <si>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</si>
  <si>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</si>
  <si>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</si>
  <si>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</si>
  <si>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</si>
  <si>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</si>
  <si>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</si>
  <si>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</si>
  <si>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</si>
  <si>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</si>
  <si>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</si>
  <si>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</si>
  <si>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</si>
  <si>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</si>
  <si>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</si>
  <si>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</si>
  <si>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</si>
  <si>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</si>
  <si>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</si>
  <si>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</si>
  <si>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</si>
  <si>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</si>
  <si>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</si>
  <si>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</si>
  <si>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</si>
  <si>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</si>
  <si>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</si>
  <si>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</si>
  <si>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</si>
  <si>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</si>
  <si>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</si>
  <si>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</si>
  <si>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</si>
  <si>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</si>
  <si>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</si>
  <si>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</si>
  <si>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</si>
  <si>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</si>
  <si>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</si>
  <si>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</si>
  <si>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</si>
  <si>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</si>
  <si>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</si>
  <si>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</si>
  <si>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</si>
  <si>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</si>
  <si>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</si>
  <si>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</si>
  <si>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</si>
  <si>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</si>
  <si>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</si>
  <si>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</si>
  <si>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</si>
  <si>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</si>
  <si>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</si>
  <si>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</si>
  <si>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</si>
  <si>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</si>
  <si>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</si>
  <si>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</si>
  <si>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</si>
  <si>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</si>
  <si>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</si>
  <si>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</si>
  <si>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</si>
  <si>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</si>
  <si>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</si>
  <si>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</si>
  <si>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</si>
  <si>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</si>
  <si>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</si>
  <si>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</si>
  <si>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</si>
  <si>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</si>
  <si>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</si>
  <si>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</si>
  <si>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</si>
  <si>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</si>
  <si>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</si>
  <si>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</si>
  <si>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</si>
  <si>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</si>
  <si>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</si>
  <si>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</si>
  <si>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</si>
  <si>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</si>
  <si>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</si>
  <si>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</si>
  <si>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</si>
  <si>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</si>
  <si>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</si>
  <si>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</si>
  <si>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</si>
  <si>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</si>
  <si>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</si>
  <si>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</si>
  <si>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</si>
  <si>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</si>
  <si>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</si>
  <si>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</si>
  <si>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</si>
  <si>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</si>
  <si>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</si>
  <si>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</si>
  <si>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</si>
  <si>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</si>
  <si>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</si>
  <si>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</si>
  <si>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</si>
  <si>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</si>
  <si>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</si>
  <si>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</si>
  <si>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</si>
  <si>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</si>
  <si>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</si>
  <si>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</si>
  <si>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</si>
  <si>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</si>
  <si>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</si>
  <si>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</si>
  <si>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</si>
  <si>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</si>
  <si>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</si>
  <si>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</si>
  <si>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</si>
  <si>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</si>
  <si>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</si>
  <si>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</si>
  <si>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</si>
  <si>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</si>
  <si>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</si>
  <si>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</si>
  <si>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</si>
  <si>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</si>
  <si>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</si>
  <si>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</si>
  <si>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</si>
  <si>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</si>
  <si>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</si>
  <si>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</si>
  <si>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</si>
  <si>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</si>
  <si>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</si>
  <si>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</si>
  <si>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</si>
  <si>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</si>
  <si>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</si>
  <si>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</si>
  <si>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</si>
  <si>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</si>
  <si>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</si>
  <si>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</si>
  <si>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</si>
  <si>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</si>
  <si>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</si>
  <si>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</si>
  <si>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</si>
  <si>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</si>
  <si>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</si>
  <si>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</si>
  <si>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</si>
  <si>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</si>
  <si>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</si>
  <si>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</si>
  <si>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</si>
  <si>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</si>
  <si>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</si>
  <si>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</si>
  <si>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</si>
  <si>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</si>
  <si>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</si>
  <si>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</si>
  <si>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</si>
  <si>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</si>
  <si>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</si>
  <si>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</si>
  <si>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</si>
  <si>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</si>
  <si>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</si>
  <si>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</si>
  <si>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</si>
  <si>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</si>
  <si>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</si>
  <si>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</si>
  <si>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</si>
  <si>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</si>
  <si>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</si>
  <si>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</si>
  <si>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</si>
  <si>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</si>
  <si>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</si>
  <si>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</si>
  <si>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</si>
  <si>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</si>
  <si>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</si>
  <si>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</si>
  <si>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</si>
  <si>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</si>
  <si>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</si>
  <si>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</si>
  <si>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</si>
  <si>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</si>
  <si>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</si>
  <si>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</si>
  <si>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</si>
  <si>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</si>
  <si>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</si>
  <si>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</si>
  <si>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</si>
  <si>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</si>
  <si>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</si>
  <si>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</si>
  <si>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</si>
  <si>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</si>
  <si>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</si>
  <si>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</si>
  <si>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</si>
  <si>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</si>
  <si>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</si>
  <si>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</si>
  <si>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</si>
  <si>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</si>
  <si>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</si>
  <si>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</si>
  <si>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</si>
  <si>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</si>
  <si>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</si>
  <si>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</si>
  <si>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</si>
  <si>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</si>
  <si>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</si>
  <si>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</si>
  <si>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</si>
  <si>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</si>
  <si>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</si>
  <si>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</si>
  <si>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</si>
  <si>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</si>
  <si>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</si>
  <si>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</si>
  <si>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</si>
  <si>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</si>
  <si>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</si>
  <si>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</si>
  <si>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</si>
  <si>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</si>
  <si>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</si>
  <si>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</si>
  <si>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</si>
  <si>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</si>
  <si>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</si>
  <si>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</si>
  <si>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</si>
  <si>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</si>
  <si>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</si>
  <si>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</si>
  <si>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</si>
  <si>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</si>
  <si>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</si>
  <si>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</si>
  <si>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</si>
  <si>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</si>
  <si>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</si>
  <si>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</si>
  <si>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</si>
  <si>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</si>
  <si>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</si>
  <si>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</si>
  <si>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</si>
  <si>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</si>
  <si>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</si>
  <si>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</si>
  <si>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</si>
  <si>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</si>
  <si>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</si>
  <si>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</si>
  <si>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</si>
  <si>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</si>
  <si>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</si>
  <si>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</si>
  <si>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</si>
  <si>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</si>
  <si>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</si>
  <si>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</si>
  <si>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</si>
  <si>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</si>
  <si>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</si>
  <si>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</si>
  <si>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</si>
  <si>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</si>
  <si>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</si>
  <si>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</si>
  <si>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</si>
  <si>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</si>
  <si>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</si>
  <si>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</si>
  <si>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</si>
  <si>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</si>
  <si>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</si>
  <si>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</si>
  <si>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</si>
  <si>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</si>
  <si>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</si>
  <si>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</si>
  <si>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</si>
  <si>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</si>
  <si>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</si>
  <si>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</si>
  <si>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</si>
  <si>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</si>
  <si>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</si>
  <si>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</si>
  <si>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</si>
  <si>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</si>
  <si>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</si>
  <si>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</si>
  <si>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</si>
  <si>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</si>
  <si>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</si>
  <si>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</si>
  <si>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</si>
  <si>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</si>
  <si>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</si>
  <si>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</si>
  <si>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</si>
  <si>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</si>
  <si>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</si>
  <si>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</si>
  <si>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</si>
  <si>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</si>
  <si>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</si>
  <si>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</si>
  <si>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</si>
  <si>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</si>
  <si>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</si>
  <si>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</si>
  <si>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</si>
  <si>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</si>
  <si>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</si>
  <si>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</si>
  <si>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</si>
  <si>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</si>
  <si>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</si>
  <si>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</si>
  <si>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</si>
  <si>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</si>
  <si>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</si>
  <si>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</si>
  <si>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</si>
  <si>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</si>
  <si>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</si>
  <si>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</si>
  <si>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</si>
  <si>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</si>
  <si>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</si>
  <si>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</si>
  <si>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</si>
  <si>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</si>
  <si>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</si>
  <si>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</si>
  <si>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</si>
  <si>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</si>
  <si>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</si>
  <si>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</si>
  <si>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</si>
  <si>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</si>
  <si>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</si>
  <si>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</si>
  <si>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</si>
  <si>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</si>
  <si>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</si>
  <si>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</si>
  <si>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</si>
  <si>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</si>
  <si>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</si>
  <si>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</si>
  <si>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</si>
  <si>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</si>
  <si>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</si>
  <si>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</si>
  <si>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</si>
  <si>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</si>
  <si>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</si>
  <si>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</si>
  <si>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</si>
  <si>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</si>
  <si>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</si>
  <si>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</si>
  <si>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</si>
  <si>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</si>
  <si>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</si>
  <si>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</si>
  <si>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</si>
  <si>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</si>
  <si>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</si>
  <si>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</si>
  <si>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</si>
  <si>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</si>
  <si>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</si>
  <si>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</si>
  <si>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</si>
  <si>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</si>
  <si>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</si>
  <si>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</si>
  <si>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</si>
  <si>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</si>
  <si>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</si>
  <si>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</si>
  <si>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</si>
  <si>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</si>
  <si>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</si>
  <si>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</si>
  <si>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</si>
  <si>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</si>
  <si>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</si>
  <si>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</si>
  <si>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</si>
  <si>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</si>
  <si>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</si>
  <si>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</si>
  <si>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</si>
  <si>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</si>
  <si>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</si>
  <si>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</si>
  <si>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</si>
  <si>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</si>
  <si>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</si>
  <si>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</si>
  <si>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</si>
  <si>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</si>
  <si>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</si>
  <si>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</si>
  <si>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</si>
  <si>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</si>
  <si>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</si>
  <si>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</si>
  <si>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</si>
  <si>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</si>
  <si>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</si>
  <si>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</si>
  <si>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</si>
  <si>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</si>
  <si>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</si>
  <si>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</si>
  <si>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</si>
  <si>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</si>
  <si>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</si>
  <si>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</si>
  <si>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</si>
  <si>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</si>
  <si>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</si>
  <si>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</si>
  <si>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</si>
  <si>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</si>
  <si>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</si>
  <si>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</si>
  <si>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</si>
  <si>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</si>
  <si>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</si>
  <si>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</si>
  <si>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</si>
  <si>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</si>
  <si>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</si>
  <si>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</si>
  <si>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</si>
  <si>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</si>
  <si>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</si>
  <si>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</si>
  <si>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</si>
  <si>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</si>
  <si>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</si>
  <si>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</si>
  <si>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</si>
  <si>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</si>
  <si>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</si>
  <si>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</si>
  <si>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</si>
  <si>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</si>
  <si>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</si>
  <si>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</si>
  <si>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</si>
  <si>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</si>
  <si>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</si>
  <si>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</si>
  <si>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</si>
  <si>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</si>
  <si>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</si>
  <si>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</si>
  <si>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</si>
  <si>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</si>
  <si>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</si>
  <si>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</si>
  <si>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</si>
  <si>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</si>
  <si>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</si>
  <si>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</si>
  <si>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</si>
  <si>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</si>
  <si>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</si>
  <si>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</si>
  <si>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</si>
  <si>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</si>
  <si>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</si>
  <si>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</si>
  <si>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</si>
  <si>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</si>
  <si>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</si>
  <si>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</si>
  <si>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</si>
  <si>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</si>
  <si>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</si>
  <si>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</si>
  <si>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</si>
  <si>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</si>
  <si>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</si>
  <si>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</si>
  <si>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</si>
  <si>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</si>
  <si>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</si>
  <si>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</si>
  <si>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</si>
  <si>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</si>
  <si>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</si>
  <si>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</si>
  <si>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</si>
  <si>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</si>
  <si>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</si>
  <si>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</si>
  <si>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</si>
  <si>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</si>
  <si>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</si>
  <si>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</si>
  <si>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</si>
  <si>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</si>
  <si>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</si>
  <si>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</si>
  <si>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</si>
  <si>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</si>
  <si>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</si>
  <si>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</si>
  <si>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</si>
  <si>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</si>
  <si>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</si>
  <si>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</si>
  <si>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</si>
  <si>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</si>
  <si>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</si>
  <si>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</si>
  <si>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</si>
  <si>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</si>
  <si>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</si>
  <si>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</si>
  <si>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</si>
  <si>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</si>
  <si>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</si>
  <si>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</si>
  <si>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</si>
  <si>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</si>
  <si>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</si>
  <si>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</si>
  <si>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</si>
  <si>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</si>
  <si>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</si>
  <si>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</si>
  <si>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</si>
  <si>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</si>
  <si>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</si>
  <si>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</si>
  <si>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</si>
  <si>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</si>
  <si>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</si>
  <si>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</si>
  <si>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</si>
  <si>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</si>
  <si>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</si>
  <si>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</si>
  <si>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</si>
  <si>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</si>
  <si>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</si>
  <si>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</si>
  <si>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</si>
  <si>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</si>
  <si>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</si>
  <si>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</si>
  <si>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</si>
  <si>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</si>
  <si>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</si>
  <si>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</si>
  <si>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</si>
  <si>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</si>
  <si>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</si>
  <si>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</si>
  <si>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</si>
  <si>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</si>
  <si>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</si>
  <si>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</si>
  <si>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</si>
  <si>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</si>
  <si>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</si>
  <si>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</si>
  <si>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</si>
  <si>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</si>
  <si>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</si>
  <si>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</si>
  <si>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</si>
  <si>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</si>
  <si>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</si>
  <si>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</si>
  <si>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</si>
  <si>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</si>
  <si>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</si>
  <si>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</si>
  <si>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</si>
  <si>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</si>
  <si>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</si>
  <si>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</si>
  <si>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</si>
  <si>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</si>
  <si>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</si>
  <si>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</si>
  <si>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</si>
  <si>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</si>
  <si>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</si>
  <si>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</si>
  <si>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</si>
  <si>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</si>
  <si>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</si>
  <si>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</si>
  <si>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</si>
  <si>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</si>
  <si>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</si>
  <si>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</si>
  <si>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</si>
  <si>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</si>
  <si>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</si>
  <si>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</si>
  <si>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</si>
  <si>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</si>
  <si>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</si>
  <si>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</si>
  <si>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</si>
  <si>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</si>
  <si>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</si>
  <si>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</si>
  <si>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</si>
  <si>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</si>
  <si>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</si>
  <si>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</si>
  <si>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</si>
  <si>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</si>
  <si>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</si>
  <si>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</si>
  <si>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</si>
  <si>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</si>
  <si>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</si>
  <si>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</si>
  <si>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</si>
  <si>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</si>
  <si>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</si>
  <si>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</si>
  <si>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</si>
  <si>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</si>
  <si>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</si>
  <si>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</si>
  <si>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</si>
  <si>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</si>
  <si>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</si>
  <si>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</si>
  <si>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</si>
  <si>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</si>
  <si>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</si>
  <si>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</si>
  <si>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</si>
  <si>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</si>
  <si>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</si>
  <si>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</si>
  <si>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</si>
  <si>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</si>
  <si>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</si>
  <si>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</si>
  <si>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</si>
  <si>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</si>
  <si>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</si>
  <si>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</si>
  <si>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</si>
  <si>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</si>
  <si>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</si>
  <si>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</si>
  <si>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</si>
  <si>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</si>
  <si>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</si>
  <si>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</si>
  <si>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</si>
  <si>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</si>
  <si>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</si>
  <si>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</si>
  <si>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</si>
  <si>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</si>
  <si>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</si>
  <si>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</si>
  <si>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</si>
  <si>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</si>
  <si>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</si>
  <si>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</si>
  <si>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</si>
  <si>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</si>
  <si>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</si>
  <si>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</si>
  <si>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</si>
  <si>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</si>
  <si>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</si>
  <si>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</si>
  <si>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</si>
  <si>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</si>
  <si>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</si>
  <si>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</si>
  <si>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</si>
  <si>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</si>
  <si>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</si>
  <si>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</si>
  <si>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</si>
  <si>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</si>
  <si>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</si>
  <si>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</si>
  <si>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</si>
  <si>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</si>
  <si>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</si>
  <si>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</si>
  <si>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</si>
  <si>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</si>
  <si>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</si>
  <si>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</si>
  <si>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</si>
  <si>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</si>
  <si>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</si>
  <si>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</si>
  <si>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</si>
  <si>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</si>
  <si>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</si>
  <si>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</si>
  <si>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</si>
  <si>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</si>
  <si>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</si>
  <si>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</si>
  <si>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</si>
  <si>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</si>
  <si>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</si>
  <si>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</si>
  <si>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</si>
  <si>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</si>
  <si>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</si>
  <si>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</si>
  <si>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</si>
  <si>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</si>
  <si>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</si>
  <si>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</si>
  <si>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</si>
  <si>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</si>
  <si>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</si>
  <si>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</si>
  <si>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</si>
  <si>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</si>
  <si>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</si>
  <si>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</si>
  <si>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</si>
  <si>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</si>
  <si>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</si>
  <si>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</si>
  <si>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</si>
  <si>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</si>
  <si>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</si>
  <si>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</si>
  <si>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</si>
  <si>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</si>
  <si>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</si>
  <si>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</si>
  <si>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</si>
  <si>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</si>
  <si>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</si>
  <si>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</si>
  <si>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</si>
  <si>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</si>
  <si>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</si>
  <si>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</si>
  <si>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</si>
  <si>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</si>
  <si>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</si>
  <si>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</si>
  <si>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</si>
  <si>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</si>
  <si>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</si>
  <si>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</si>
  <si>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</si>
  <si>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</si>
  <si>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</si>
  <si>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</si>
  <si>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</si>
  <si>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</si>
  <si>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</si>
  <si>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</si>
  <si>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</si>
  <si>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</si>
  <si>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</si>
  <si>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</si>
  <si>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</si>
  <si>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</si>
  <si>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</si>
  <si>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</si>
  <si>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</si>
  <si>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</si>
  <si>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</si>
  <si>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</si>
  <si>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</si>
  <si>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</si>
  <si>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</si>
  <si>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</si>
  <si>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</si>
  <si>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</si>
  <si>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</si>
  <si>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</si>
  <si>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</si>
  <si>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</si>
  <si>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</si>
  <si>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</si>
  <si>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</si>
  <si>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</si>
  <si>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</si>
  <si>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</si>
  <si>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</si>
  <si>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</si>
  <si>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</si>
  <si>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</si>
  <si>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</si>
  <si>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</si>
  <si>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</si>
  <si>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</si>
  <si>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</si>
  <si>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</si>
  <si>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</si>
  <si>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</si>
  <si>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</si>
  <si>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</si>
  <si>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</si>
  <si>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</si>
  <si>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</si>
  <si>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</si>
  <si>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</si>
  <si>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</si>
  <si>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</si>
  <si>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</si>
  <si>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</si>
  <si>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</si>
  <si>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</si>
  <si>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</si>
  <si>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</si>
  <si>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</si>
  <si>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</si>
  <si>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</si>
  <si>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</si>
  <si>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</si>
  <si>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</si>
  <si>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</si>
  <si>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</si>
  <si>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</si>
  <si>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</si>
  <si>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</si>
  <si>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</si>
  <si>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</si>
  <si>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</si>
  <si>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</si>
  <si>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</si>
  <si>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</si>
  <si>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</si>
  <si>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</si>
  <si>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</si>
  <si>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</si>
  <si>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</si>
  <si>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</si>
  <si>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</si>
  <si>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</si>
  <si>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</si>
  <si>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</si>
  <si>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</si>
  <si>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</si>
  <si>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</si>
  <si>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</si>
  <si>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</si>
  <si>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</si>
  <si>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</si>
  <si>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</si>
  <si>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</si>
  <si>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</si>
  <si>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</si>
  <si>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</si>
  <si>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</si>
  <si>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</si>
  <si>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</si>
  <si>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</si>
  <si>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</si>
  <si>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</si>
  <si>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</si>
  <si>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</si>
  <si>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</si>
  <si>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</si>
  <si>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</si>
  <si>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</si>
  <si>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</si>
  <si>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</si>
  <si>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</si>
  <si>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</si>
  <si>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</si>
  <si>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</si>
  <si>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</si>
  <si>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</si>
  <si>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</si>
  <si>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</si>
  <si>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</si>
  <si>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</si>
  <si>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</si>
  <si>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</si>
  <si>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</si>
  <si>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</si>
  <si>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</si>
  <si>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</si>
  <si>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</si>
  <si>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</si>
  <si>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</si>
  <si>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</si>
  <si>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</si>
  <si>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</si>
  <si>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</si>
  <si>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</si>
  <si>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</si>
  <si>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</si>
  <si>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</si>
  <si>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</si>
  <si>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</si>
  <si>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</si>
  <si>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</si>
  <si>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</si>
  <si>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</si>
  <si>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</si>
  <si>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</si>
  <si>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</si>
  <si>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</si>
  <si>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</si>
  <si>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</si>
  <si>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</si>
  <si>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</si>
  <si>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</si>
  <si>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</si>
  <si>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</si>
  <si>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</si>
  <si>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</si>
  <si>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</si>
  <si>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</si>
  <si>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</si>
  <si>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</si>
  <si>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</si>
  <si>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</si>
  <si>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</si>
  <si>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</si>
  <si>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</si>
  <si>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</si>
  <si>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</si>
  <si>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</si>
  <si>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</si>
  <si>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</si>
  <si>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</si>
  <si>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</si>
  <si>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</si>
  <si>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</si>
  <si>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</si>
  <si>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</si>
  <si>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</si>
  <si>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</si>
  <si>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</si>
  <si>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</si>
  <si>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</si>
  <si>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</si>
  <si>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</si>
  <si>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</si>
  <si>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</si>
  <si>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</si>
  <si>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</si>
  <si>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</si>
  <si>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</si>
  <si>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</si>
  <si>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</si>
  <si>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</si>
  <si>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</si>
  <si>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</si>
  <si>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</si>
  <si>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</si>
  <si>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</si>
  <si>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</si>
  <si>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</si>
  <si>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</si>
  <si>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</si>
  <si>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</si>
  <si>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</si>
  <si>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</si>
  <si>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</si>
  <si>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</si>
  <si>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</si>
  <si>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</si>
  <si>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</si>
  <si>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</si>
  <si>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</si>
  <si>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</si>
  <si>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</si>
  <si>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</si>
  <si>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</si>
  <si>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</si>
  <si>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</si>
  <si>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</si>
  <si>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</si>
  <si>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</si>
  <si>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</si>
  <si>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</si>
  <si>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</si>
  <si>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</si>
  <si>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</si>
  <si>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</si>
  <si>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</si>
  <si>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</si>
  <si>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</si>
  <si>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</si>
  <si>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</si>
  <si>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</si>
  <si>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</si>
  <si>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</si>
  <si>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</si>
  <si>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</si>
  <si>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</si>
  <si>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</si>
  <si>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</si>
  <si>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</si>
  <si>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</si>
  <si>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</si>
  <si>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</si>
  <si>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</si>
  <si>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</si>
  <si>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</si>
  <si>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</si>
  <si>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</si>
  <si>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</si>
  <si>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</si>
  <si>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</si>
  <si>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</si>
  <si>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</si>
  <si>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</si>
  <si>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</si>
  <si>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</si>
  <si>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</si>
  <si>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</si>
  <si>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</si>
  <si>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</si>
  <si>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</si>
  <si>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</si>
  <si>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</si>
  <si>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</si>
  <si>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</si>
  <si>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</si>
  <si>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</si>
  <si>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</si>
  <si>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</si>
  <si>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</si>
  <si>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</si>
  <si>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</si>
  <si>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</si>
  <si>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</si>
  <si>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</si>
  <si>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</si>
  <si>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</si>
  <si>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</si>
  <si>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</si>
  <si>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</si>
  <si>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</si>
  <si>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</si>
  <si>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</si>
  <si>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</si>
  <si>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</si>
  <si>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</si>
  <si>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</si>
  <si>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</si>
  <si>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</si>
  <si>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</si>
  <si>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</si>
  <si>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</si>
  <si>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</si>
  <si>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</si>
  <si>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</si>
  <si>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</si>
  <si>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</si>
  <si>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</si>
  <si>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</si>
  <si>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</si>
  <si>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</si>
  <si>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</si>
  <si>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</si>
  <si>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</si>
  <si>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</si>
  <si>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</si>
  <si>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</si>
  <si>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</si>
  <si>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</si>
  <si>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</si>
  <si>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</si>
  <si>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</si>
  <si>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</si>
  <si>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</si>
  <si>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</si>
  <si>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</si>
  <si>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</si>
  <si>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</si>
  <si>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</si>
  <si>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</si>
  <si>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</si>
  <si>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</si>
  <si>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</si>
  <si>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</si>
  <si>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</si>
  <si>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</si>
  <si>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</si>
  <si>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</si>
  <si>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</si>
  <si>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</si>
  <si>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</si>
  <si>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</si>
  <si>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</si>
  <si>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</si>
  <si>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</si>
  <si>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</si>
  <si>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</si>
  <si>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</si>
  <si>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</si>
  <si>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</si>
  <si>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</si>
  <si>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</si>
  <si>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</si>
  <si>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</si>
  <si>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</si>
  <si>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</si>
  <si>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</si>
  <si>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</si>
  <si>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</si>
  <si>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</si>
  <si>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</si>
  <si>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</si>
  <si>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</si>
  <si>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</si>
  <si>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</si>
  <si>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</si>
  <si>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</si>
  <si>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</si>
  <si>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</si>
  <si>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</si>
  <si>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</si>
  <si>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</si>
  <si>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</si>
  <si>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</si>
  <si>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</si>
  <si>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</si>
  <si>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</si>
  <si>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</si>
  <si>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</si>
  <si>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</si>
  <si>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</si>
  <si>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</si>
  <si>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</si>
  <si>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</si>
  <si>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</si>
  <si>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</si>
  <si>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</si>
  <si>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</si>
  <si>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</si>
  <si>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</si>
  <si>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</si>
  <si>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</si>
  <si>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</si>
  <si>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</si>
  <si>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</si>
  <si>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</si>
  <si>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</si>
  <si>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</si>
  <si>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</si>
  <si>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</si>
  <si>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</si>
  <si>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</si>
  <si>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</si>
  <si>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</si>
  <si>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</si>
  <si>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</si>
  <si>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</si>
  <si>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</si>
  <si>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</si>
  <si>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</si>
  <si>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</si>
  <si>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</si>
  <si>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</si>
  <si>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</si>
  <si>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</si>
  <si>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</si>
  <si>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</si>
  <si>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</si>
  <si>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</si>
  <si>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</si>
  <si>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</si>
  <si>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</si>
  <si>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</si>
  <si>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</si>
  <si>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</si>
  <si>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</si>
  <si>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</si>
  <si>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</si>
  <si>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</si>
  <si>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</si>
  <si>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</si>
  <si>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</si>
  <si>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</si>
  <si>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</si>
  <si>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</si>
  <si>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</si>
  <si>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</si>
  <si>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</si>
  <si>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</si>
  <si>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</si>
  <si>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</si>
  <si>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</si>
  <si>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</si>
  <si>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</si>
  <si>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</si>
  <si>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</si>
  <si>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</si>
  <si>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</si>
  <si>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</si>
  <si>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</si>
  <si>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</si>
  <si>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</si>
  <si>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</si>
  <si>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</si>
  <si>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</si>
  <si>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</si>
  <si>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</si>
  <si>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</si>
  <si>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</si>
  <si>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</si>
  <si>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</si>
  <si>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</si>
  <si>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</si>
  <si>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</si>
  <si>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</si>
  <si>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</si>
  <si>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</si>
  <si>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</si>
  <si>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</si>
  <si>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</si>
  <si>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</si>
  <si>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</si>
  <si>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</si>
  <si>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</si>
  <si>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</si>
  <si>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</si>
  <si>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</si>
  <si>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</si>
  <si>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</si>
  <si>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</si>
  <si>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</si>
  <si>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</si>
  <si>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</si>
  <si>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</si>
  <si>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</si>
  <si>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</si>
  <si>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</si>
  <si>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</si>
  <si>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</si>
  <si>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</si>
  <si>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</si>
  <si>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</si>
  <si>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</si>
  <si>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</si>
  <si>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</si>
  <si>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</si>
  <si>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</si>
  <si>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</si>
  <si>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</si>
  <si>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</si>
  <si>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</si>
  <si>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</si>
  <si>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</si>
  <si>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</si>
  <si>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</si>
  <si>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</si>
  <si>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</si>
  <si>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</si>
  <si>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</si>
  <si>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</si>
  <si>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</si>
  <si>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</si>
  <si>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</si>
  <si>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</si>
  <si>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</si>
  <si>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</si>
  <si>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</si>
  <si>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</si>
  <si>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</si>
  <si>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</si>
  <si>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</si>
  <si>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</si>
  <si>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</si>
  <si>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</si>
  <si>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</si>
  <si>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</si>
  <si>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</si>
  <si>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</si>
  <si>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</si>
  <si>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</si>
  <si>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</si>
  <si>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</si>
  <si>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</si>
  <si>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</si>
  <si>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</si>
  <si>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</si>
  <si>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</si>
  <si>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</si>
  <si>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</si>
  <si>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</si>
  <si>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</si>
  <si>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</si>
  <si>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</si>
  <si>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</si>
  <si>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</si>
  <si>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</si>
  <si>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</si>
  <si>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</si>
  <si>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</si>
  <si>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</si>
  <si>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</si>
  <si>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</si>
  <si>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</si>
  <si>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</si>
  <si>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</si>
  <si>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</si>
  <si>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</si>
  <si>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</si>
  <si>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</si>
  <si>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</si>
  <si>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</si>
  <si>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</si>
  <si>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</si>
  <si>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</si>
  <si>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</si>
  <si>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</si>
  <si>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</si>
  <si>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</si>
  <si>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</si>
  <si>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</si>
  <si>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</si>
  <si>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</si>
  <si>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</si>
  <si>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</si>
  <si>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</si>
  <si>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</si>
  <si>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</si>
  <si>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</si>
  <si>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</si>
  <si>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</si>
  <si>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</si>
  <si>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</si>
  <si>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</si>
  <si>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</si>
  <si>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</si>
  <si>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</si>
  <si>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</si>
  <si>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</si>
  <si>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</si>
  <si>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</si>
  <si>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</si>
  <si>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</si>
  <si>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</si>
  <si>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</si>
  <si>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</si>
  <si>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</si>
  <si>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</si>
  <si>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</si>
  <si>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</si>
  <si>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</si>
  <si>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</si>
  <si>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</si>
  <si>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</si>
  <si>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</si>
  <si>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</si>
  <si>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</si>
  <si>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</si>
  <si>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</si>
  <si>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</si>
  <si>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</si>
  <si>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</si>
  <si>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</si>
  <si>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</si>
  <si>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</si>
  <si>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</si>
  <si>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</si>
  <si>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</si>
  <si>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</si>
  <si>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</si>
  <si>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</si>
  <si>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</si>
  <si>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</si>
  <si>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</si>
  <si>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</si>
  <si>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</si>
  <si>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</si>
  <si>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</si>
  <si>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</si>
  <si>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</si>
  <si>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</si>
  <si>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</si>
  <si>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</si>
  <si>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</si>
  <si>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</si>
  <si>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</si>
  <si>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</si>
  <si>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</si>
  <si>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</si>
  <si>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</si>
  <si>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</si>
  <si>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</si>
  <si>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</si>
  <si>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</si>
  <si>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</si>
  <si>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</si>
  <si>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</si>
  <si>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</si>
  <si>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</si>
  <si>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</si>
  <si>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</si>
  <si>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</si>
  <si>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</si>
  <si>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</si>
  <si>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</si>
  <si>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</si>
  <si>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</si>
  <si>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</si>
  <si>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</si>
  <si>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</si>
  <si>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</si>
  <si>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</si>
  <si>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</si>
  <si>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</si>
  <si>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</si>
  <si>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</si>
  <si>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</si>
  <si>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</si>
  <si>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</si>
  <si>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</si>
  <si>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</si>
  <si>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</si>
  <si>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</si>
  <si>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</si>
  <si>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</si>
  <si>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</si>
  <si>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</si>
  <si>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</si>
  <si>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</si>
  <si>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</si>
  <si>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</si>
  <si>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</si>
  <si>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</si>
  <si>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</si>
  <si>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</si>
  <si>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</si>
  <si>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</si>
  <si>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</si>
  <si>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</si>
  <si>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</si>
  <si>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</si>
  <si>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</si>
  <si>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</si>
  <si>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</si>
  <si>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</si>
  <si>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</si>
  <si>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</si>
  <si>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</si>
  <si>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</si>
  <si>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</si>
  <si>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</si>
  <si>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</si>
  <si>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</si>
  <si>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</si>
  <si>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</si>
  <si>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</si>
  <si>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</si>
  <si>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</si>
  <si>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</si>
  <si>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</si>
  <si>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</si>
  <si>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</si>
  <si>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</si>
  <si>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</si>
  <si>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</si>
  <si>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</si>
  <si>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</si>
  <si>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</si>
  <si>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</si>
  <si>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</si>
  <si>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</si>
  <si>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</si>
  <si>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</si>
  <si>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</si>
  <si>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</si>
  <si>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</si>
  <si>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</si>
  <si>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</si>
  <si>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</si>
  <si>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</si>
  <si>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</si>
  <si>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</si>
  <si>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</si>
  <si>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</si>
  <si>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</si>
  <si>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</si>
  <si>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</si>
  <si>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</si>
  <si>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</si>
  <si>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</si>
  <si>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</si>
  <si>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</si>
  <si>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</si>
  <si>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</si>
  <si>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</si>
  <si>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</si>
  <si>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</si>
  <si>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</si>
  <si>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</si>
  <si>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</si>
  <si>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</si>
  <si>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</si>
  <si>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</si>
  <si>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</si>
  <si>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</si>
  <si>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</si>
  <si>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</si>
  <si>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</si>
  <si>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</si>
  <si>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</si>
  <si>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</si>
  <si>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</si>
  <si>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</si>
  <si>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</si>
  <si>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</si>
  <si>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</si>
  <si>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</si>
  <si>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</si>
  <si>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</si>
  <si>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</si>
  <si>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</si>
  <si>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</si>
  <si>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</si>
  <si>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</si>
  <si>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</si>
  <si>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</si>
  <si>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</si>
  <si>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</si>
  <si>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</si>
  <si>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</si>
  <si>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</si>
  <si>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</si>
  <si>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</si>
  <si>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</si>
  <si>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</si>
  <si>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</si>
  <si>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</si>
  <si>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</si>
  <si>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</si>
  <si>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</si>
  <si>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</si>
  <si>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</si>
  <si>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</si>
  <si>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</si>
  <si>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</si>
  <si>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</si>
  <si>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</si>
  <si>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</si>
  <si>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</si>
  <si>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</si>
  <si>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</si>
  <si>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</si>
  <si>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</si>
  <si>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</si>
  <si>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</si>
  <si>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</si>
  <si>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</si>
  <si>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</si>
  <si>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</si>
  <si>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</si>
  <si>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</si>
  <si>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</si>
  <si>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</si>
  <si>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</si>
  <si>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</si>
  <si>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</si>
  <si>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</si>
  <si>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</si>
  <si>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</si>
  <si>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</si>
  <si>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</si>
  <si>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</si>
  <si>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</si>
  <si>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</si>
  <si>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</si>
  <si>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</si>
  <si>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</si>
  <si>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</si>
  <si>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</si>
  <si>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</si>
  <si>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</si>
  <si>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</si>
  <si>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</si>
  <si>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</si>
  <si>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</si>
  <si>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</si>
  <si>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</si>
  <si>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</si>
  <si>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</si>
  <si>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</si>
  <si>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</si>
  <si>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</si>
  <si>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</si>
  <si>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</si>
  <si>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</si>
  <si>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</si>
  <si>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</si>
  <si>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</si>
  <si>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</si>
  <si>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</si>
  <si>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</si>
  <si>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</si>
  <si>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</si>
  <si>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</si>
  <si>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</si>
  <si>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</si>
  <si>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</si>
  <si>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</si>
  <si>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</si>
  <si>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</si>
  <si>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</si>
  <si>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</si>
  <si>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</si>
  <si>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</si>
  <si>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</si>
  <si>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</si>
  <si>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</si>
  <si>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</si>
  <si>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</si>
  <si>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</si>
  <si>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</si>
  <si>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</si>
  <si>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</si>
  <si>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</si>
  <si>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</si>
  <si>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</si>
  <si>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</si>
  <si>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</si>
  <si>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</si>
  <si>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</si>
  <si>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</si>
  <si>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</si>
  <si>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</si>
  <si>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</si>
  <si>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</si>
  <si>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</si>
  <si>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</si>
  <si>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</si>
  <si>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</si>
  <si>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</si>
  <si>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</si>
  <si>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</si>
  <si>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</si>
  <si>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</si>
  <si>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</si>
  <si>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</si>
  <si>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</si>
  <si>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</si>
  <si>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</si>
  <si>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</si>
  <si>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</si>
  <si>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</si>
  <si>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</si>
  <si>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</si>
  <si>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</si>
  <si>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</si>
  <si>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</si>
  <si>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</si>
  <si>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</si>
  <si>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</si>
  <si>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</si>
  <si>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</si>
  <si>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</si>
  <si>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</si>
  <si>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</si>
  <si>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</si>
  <si>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</si>
  <si>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</si>
  <si>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</si>
  <si>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</si>
  <si>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</si>
  <si>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</si>
  <si>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</si>
  <si>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</si>
  <si>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</si>
  <si>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</si>
  <si>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</si>
  <si>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</si>
  <si>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</si>
  <si>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</si>
  <si>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</si>
  <si>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</si>
  <si>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</si>
  <si>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</si>
  <si>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</si>
  <si>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</si>
  <si>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</si>
  <si>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</si>
  <si>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</si>
  <si>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</si>
  <si>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</si>
  <si>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</si>
  <si>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</si>
  <si>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</si>
  <si>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</si>
  <si>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</si>
  <si>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</si>
  <si>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</si>
  <si>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</si>
  <si>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</si>
  <si>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</si>
  <si>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</si>
  <si>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</si>
  <si>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</si>
  <si>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</si>
  <si>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</si>
  <si>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</si>
  <si>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</si>
  <si>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</si>
  <si>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</si>
  <si>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</si>
  <si>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</si>
  <si>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</si>
  <si>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</si>
  <si>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</si>
  <si>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</si>
  <si>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</si>
  <si>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</si>
  <si>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</si>
  <si>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</si>
  <si>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</si>
  <si>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</si>
  <si>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</si>
  <si>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</si>
  <si>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</si>
  <si>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</si>
  <si>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</si>
  <si>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</si>
  <si>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</si>
  <si>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</si>
  <si>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</si>
  <si>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</si>
  <si>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</si>
  <si>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</si>
  <si>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</si>
  <si>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</si>
  <si>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</si>
  <si>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</si>
  <si>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</si>
  <si>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</si>
  <si>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</si>
  <si>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</si>
  <si>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</si>
  <si>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</si>
  <si>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</si>
  <si>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</si>
  <si>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</si>
  <si>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</si>
  <si>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</si>
  <si>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</si>
  <si>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</si>
  <si>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</si>
  <si>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</si>
  <si>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</si>
  <si>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</si>
  <si>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</si>
  <si>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</si>
  <si>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</si>
  <si>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</si>
  <si>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</si>
  <si>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</si>
  <si>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</si>
  <si>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</si>
  <si>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</si>
  <si>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</si>
  <si>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</si>
  <si>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</si>
  <si>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</si>
  <si>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</si>
  <si>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</si>
  <si>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</si>
  <si>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</si>
  <si>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</si>
  <si>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</si>
  <si>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</si>
  <si>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</si>
  <si>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</si>
  <si>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</si>
  <si>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</si>
  <si>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</si>
  <si>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</si>
  <si>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</si>
  <si>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</si>
  <si>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</si>
  <si>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</si>
  <si>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</si>
  <si>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</si>
  <si>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</si>
  <si>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</si>
  <si>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</si>
  <si>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</si>
  <si>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</si>
  <si>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</si>
  <si>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</si>
  <si>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</si>
  <si>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</si>
  <si>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</si>
  <si>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</si>
  <si>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</si>
  <si>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</si>
  <si>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</si>
  <si>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</si>
  <si>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</si>
  <si>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</si>
  <si>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</si>
  <si>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</si>
  <si>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</si>
  <si>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</si>
  <si>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</si>
  <si>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</si>
  <si>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</si>
  <si>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</si>
  <si>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</si>
  <si>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</si>
  <si>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</si>
  <si>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</si>
  <si>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</si>
  <si>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</si>
  <si>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</si>
  <si>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</si>
  <si>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</si>
  <si>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</si>
  <si>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</si>
  <si>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</si>
  <si>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</si>
  <si>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</si>
  <si>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</si>
  <si>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</si>
  <si>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</si>
  <si>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</si>
  <si>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</si>
  <si>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</si>
  <si>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</si>
  <si>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</si>
  <si>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</si>
  <si>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</si>
  <si>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</si>
  <si>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</si>
  <si>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</si>
  <si>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</si>
  <si>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</si>
  <si>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</si>
  <si>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</si>
  <si>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</si>
  <si>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</si>
  <si>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</si>
  <si>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</si>
  <si>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</si>
  <si>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</si>
  <si>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</si>
  <si>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</si>
  <si>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</si>
  <si>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</si>
  <si>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</si>
  <si>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</si>
  <si>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</si>
  <si>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</si>
  <si>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</si>
  <si>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</si>
  <si>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</si>
  <si>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</si>
  <si>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</si>
  <si>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</si>
  <si>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</si>
  <si>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</si>
  <si>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</si>
  <si>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</si>
  <si>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</si>
  <si>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</si>
  <si>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</si>
  <si>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</si>
  <si>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</si>
  <si>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</si>
  <si>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</si>
  <si>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</si>
  <si>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</si>
  <si>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</si>
  <si>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</si>
  <si>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</si>
  <si>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</si>
  <si>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</si>
  <si>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</si>
  <si>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</si>
  <si>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</si>
  <si>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</si>
  <si>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</si>
  <si>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</si>
  <si>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</si>
  <si>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</si>
  <si>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</si>
  <si>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</si>
  <si>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</si>
  <si>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</si>
  <si>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</si>
  <si>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</si>
  <si>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</si>
  <si>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</si>
  <si>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</si>
  <si>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</si>
  <si>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</si>
  <si>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</si>
  <si>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</si>
  <si>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</si>
  <si>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</si>
  <si>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</si>
  <si>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</si>
  <si>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</si>
  <si>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</si>
  <si>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</si>
  <si>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</si>
  <si>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</si>
  <si>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</si>
  <si>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</si>
  <si>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</si>
  <si>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</si>
  <si>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</si>
  <si>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</si>
  <si>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</si>
  <si>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</si>
  <si>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</si>
  <si>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</si>
  <si>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</si>
  <si>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</si>
  <si>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</si>
  <si>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</si>
  <si>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</si>
  <si>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</si>
  <si>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</si>
  <si>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</si>
  <si>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</si>
  <si>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</si>
  <si>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</si>
  <si>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</si>
  <si>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</si>
  <si>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</si>
  <si>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</si>
  <si>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</si>
  <si>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</si>
  <si>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</si>
  <si>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</si>
  <si>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</si>
  <si>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</si>
  <si>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</si>
  <si>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</si>
  <si>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</si>
  <si>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</si>
  <si>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</si>
  <si>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</si>
  <si>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</si>
  <si>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</si>
  <si>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</si>
  <si>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</si>
  <si>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</si>
  <si>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</si>
  <si>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</si>
  <si>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</si>
  <si>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</si>
  <si>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</si>
  <si>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</si>
  <si>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</si>
  <si>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</si>
  <si>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</si>
  <si>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</si>
  <si>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</si>
  <si>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</si>
  <si>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</si>
  <si>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</si>
  <si>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</si>
  <si>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</si>
  <si>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</si>
  <si>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</si>
  <si>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</si>
  <si>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</si>
  <si>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</si>
  <si>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</si>
  <si>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</si>
  <si>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</si>
  <si>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</si>
  <si>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</si>
  <si>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</si>
  <si>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</si>
  <si>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</si>
  <si>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</si>
  <si>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</si>
  <si>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</si>
  <si>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</si>
  <si>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</si>
  <si>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</si>
  <si>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</si>
  <si>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</si>
  <si>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</si>
  <si>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</si>
  <si>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</si>
  <si>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</si>
  <si>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</si>
  <si>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</si>
  <si>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</si>
  <si>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</si>
  <si>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</si>
  <si>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</si>
  <si>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</si>
  <si>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</si>
  <si>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</si>
  <si>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</si>
  <si>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</si>
  <si>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</si>
  <si>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</si>
  <si>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</si>
  <si>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</si>
  <si>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</si>
  <si>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</si>
  <si>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</si>
  <si>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</si>
  <si>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</si>
  <si>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</si>
  <si>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</si>
  <si>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</si>
  <si>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</si>
  <si>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</si>
  <si>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</si>
  <si>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</si>
  <si>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</si>
  <si>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</si>
  <si>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</si>
  <si>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</si>
  <si>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</si>
  <si>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</si>
  <si>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</si>
  <si>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</si>
  <si>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</si>
  <si>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</si>
  <si>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</si>
  <si>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</si>
  <si>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</si>
  <si>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</si>
  <si>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</si>
  <si>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</si>
  <si>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</si>
  <si>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</si>
  <si>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</si>
  <si>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</si>
  <si>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</si>
  <si>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</si>
  <si>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</si>
  <si>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</si>
  <si>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</si>
  <si>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</si>
  <si>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</si>
  <si>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</si>
  <si>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</si>
  <si>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</si>
  <si>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</si>
  <si>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</si>
  <si>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</si>
  <si>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</si>
  <si>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</si>
  <si>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</si>
  <si>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</si>
  <si>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</si>
  <si>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</si>
  <si>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</si>
  <si>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</si>
  <si>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</si>
  <si>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</si>
  <si>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</si>
  <si>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</si>
  <si>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</si>
  <si>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</si>
  <si>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</si>
  <si>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</si>
  <si>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</si>
  <si>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</si>
  <si>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</si>
  <si>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</si>
  <si>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</si>
  <si>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</si>
  <si>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</si>
  <si>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</si>
  <si>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</si>
  <si>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</si>
  <si>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</si>
  <si>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</si>
  <si>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</si>
  <si>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</si>
  <si>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</si>
  <si>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</si>
  <si>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</si>
  <si>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</si>
  <si>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</si>
  <si>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</si>
  <si>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</si>
  <si>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</si>
  <si>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</si>
  <si>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</si>
  <si>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</si>
  <si>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</si>
  <si>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</si>
  <si>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</si>
  <si>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</si>
  <si>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</si>
  <si>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</si>
  <si>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</si>
  <si>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</si>
  <si>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</si>
  <si>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</si>
  <si>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</si>
  <si>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</si>
  <si>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</si>
  <si>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</si>
  <si>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</si>
  <si>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</si>
  <si>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</si>
  <si>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</si>
  <si>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</si>
  <si>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</si>
  <si>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</si>
  <si>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</si>
  <si>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</si>
  <si>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</si>
  <si>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</si>
  <si>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</si>
  <si>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</si>
  <si>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</si>
  <si>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</si>
  <si>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</si>
  <si>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</si>
  <si>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</si>
  <si>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</si>
  <si>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</si>
  <si>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</si>
  <si>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</si>
  <si>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</si>
  <si>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</si>
  <si>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</si>
  <si>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</si>
  <si>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</si>
  <si>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</si>
  <si>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</si>
  <si>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</si>
  <si>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</si>
  <si>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</si>
  <si>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</si>
  <si>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</si>
  <si>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</si>
  <si>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</si>
  <si>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</si>
  <si>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</si>
  <si>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</si>
  <si>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</si>
  <si>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</si>
  <si>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</si>
  <si>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</si>
  <si>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</si>
  <si>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</si>
  <si>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</si>
  <si>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</si>
  <si>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</si>
  <si>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</si>
  <si>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</si>
  <si>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</si>
  <si>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</si>
  <si>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</si>
  <si>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</si>
  <si>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</si>
  <si>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</si>
  <si>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</si>
  <si>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</si>
  <si>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</si>
  <si>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</si>
  <si>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</si>
  <si>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</si>
  <si>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</si>
  <si>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</si>
  <si>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</si>
  <si>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</si>
  <si>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</si>
  <si>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</si>
  <si>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</si>
  <si>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</si>
  <si>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</si>
  <si>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</si>
  <si>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</si>
  <si>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</si>
  <si>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</si>
  <si>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</si>
  <si>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</si>
  <si>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</si>
  <si>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</si>
  <si>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</si>
  <si>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</si>
  <si>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</si>
  <si>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</si>
  <si>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</si>
  <si>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</si>
  <si>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</si>
  <si>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</si>
  <si>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</si>
  <si>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</si>
  <si>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</si>
  <si>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</si>
  <si>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</si>
  <si>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</si>
  <si>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</si>
  <si>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</si>
  <si>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</si>
  <si>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</si>
  <si>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</si>
  <si>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</si>
  <si>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</si>
  <si>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</si>
  <si>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</si>
  <si>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</si>
  <si>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</si>
  <si>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</si>
  <si>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</si>
  <si>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</si>
  <si>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</si>
  <si>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</si>
  <si>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</si>
  <si>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</si>
  <si>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</si>
  <si>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</si>
  <si>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</si>
  <si>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</si>
  <si>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</si>
  <si>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</si>
  <si>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</si>
  <si>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</si>
  <si>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</si>
  <si>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</si>
  <si>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</si>
  <si>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</si>
  <si>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</si>
  <si>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</si>
  <si>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</si>
  <si>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</si>
  <si>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</si>
  <si>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</si>
  <si>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</si>
  <si>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</si>
  <si>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</si>
  <si>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</si>
  <si>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</si>
  <si>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</si>
  <si>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</si>
  <si>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</si>
  <si>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</si>
  <si>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</si>
  <si>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</si>
  <si>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</si>
  <si>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</si>
  <si>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</si>
  <si>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</si>
  <si>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</si>
  <si>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</si>
  <si>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</si>
  <si>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</si>
  <si>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</si>
  <si>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</si>
  <si>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</si>
  <si>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</si>
  <si>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</si>
  <si>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</si>
  <si>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</si>
  <si>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</si>
  <si>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</si>
  <si>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</si>
  <si>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</si>
  <si>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</si>
  <si>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</si>
  <si>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</si>
  <si>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</si>
  <si>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</si>
  <si>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</si>
  <si>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</si>
  <si>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</si>
  <si>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</si>
  <si>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</si>
  <si>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</si>
  <si>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</si>
  <si>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</si>
  <si>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</si>
  <si>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</si>
  <si>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</si>
  <si>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</si>
  <si>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</si>
  <si>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</si>
  <si>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</si>
  <si>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</si>
  <si>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</si>
  <si>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</si>
  <si>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</si>
  <si>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</si>
  <si>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</si>
  <si>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</si>
  <si>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</si>
  <si>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</si>
  <si>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</si>
  <si>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</si>
  <si>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</si>
  <si>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</si>
  <si>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</si>
  <si>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</si>
  <si>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</si>
  <si>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</si>
  <si>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</si>
  <si>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</si>
  <si>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</si>
  <si>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</si>
  <si>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</si>
  <si>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</si>
  <si>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</si>
  <si>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</si>
  <si>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</si>
  <si>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</si>
  <si>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</si>
  <si>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</si>
  <si>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</si>
  <si>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</si>
  <si>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</si>
  <si>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</si>
  <si>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</si>
  <si>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</si>
  <si>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</si>
  <si>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</si>
  <si>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</si>
  <si>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</si>
  <si>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</si>
  <si>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</si>
  <si>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</si>
  <si>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</si>
  <si>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</si>
  <si>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</si>
  <si>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</si>
  <si>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</si>
  <si>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</si>
  <si>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</si>
  <si>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</si>
  <si>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</si>
  <si>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</si>
  <si>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</si>
  <si>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</si>
  <si>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</si>
  <si>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</si>
  <si>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</si>
  <si>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</si>
  <si>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</si>
  <si>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</si>
  <si>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</si>
  <si>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</si>
  <si>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</si>
  <si>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</si>
  <si>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</si>
  <si>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</si>
  <si>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</si>
  <si>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</si>
  <si>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</si>
  <si>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</si>
  <si>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</si>
  <si>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</si>
  <si>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</si>
  <si>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</si>
  <si>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</si>
  <si>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</si>
  <si>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</si>
  <si>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</si>
  <si>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</si>
  <si>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</si>
  <si>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</si>
  <si>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</si>
  <si>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</si>
  <si>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</si>
  <si>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</si>
  <si>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</si>
  <si>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</si>
  <si>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</si>
  <si>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</si>
  <si>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</si>
  <si>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</si>
  <si>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</si>
  <si>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</si>
  <si>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</si>
  <si>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</si>
  <si>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</si>
  <si>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</si>
  <si>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</si>
  <si>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</si>
  <si>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</si>
  <si>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</si>
  <si>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</si>
  <si>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</si>
  <si>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</si>
  <si>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</si>
  <si>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</si>
  <si>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</si>
  <si>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</si>
  <si>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</si>
  <si>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</si>
  <si>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</si>
  <si>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</si>
  <si>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</si>
  <si>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</si>
  <si>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</si>
  <si>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</si>
  <si>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</si>
  <si>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</si>
  <si>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</si>
  <si>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</si>
  <si>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</si>
  <si>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</si>
  <si>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</si>
  <si>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</si>
  <si>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</si>
  <si>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</si>
  <si>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</si>
  <si>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</si>
  <si>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</si>
  <si>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</si>
  <si>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</si>
  <si>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</si>
  <si>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</si>
  <si>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</si>
  <si>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</si>
  <si>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</si>
  <si>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</si>
  <si>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</si>
  <si>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</si>
  <si>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</si>
  <si>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</si>
  <si>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</si>
  <si>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</si>
  <si>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</si>
  <si>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</si>
  <si>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</si>
  <si>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</si>
  <si>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</si>
  <si>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</si>
  <si>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</si>
  <si>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</si>
  <si>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</si>
  <si>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</si>
  <si>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</si>
  <si>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</si>
  <si>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</si>
  <si>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</si>
  <si>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</si>
  <si>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</si>
  <si>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</si>
  <si>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</si>
  <si>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</si>
  <si>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</si>
  <si>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</si>
  <si>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</si>
  <si>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</si>
  <si>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</si>
  <si>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</si>
  <si>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</si>
  <si>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</si>
  <si>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</si>
  <si>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</si>
  <si>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</si>
  <si>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</si>
  <si>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</si>
  <si>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</si>
  <si>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</si>
  <si>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</si>
  <si>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</si>
  <si>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</si>
  <si>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</si>
  <si>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</si>
  <si>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</si>
  <si>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</si>
  <si>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</si>
  <si>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</si>
  <si>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</si>
  <si>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</si>
  <si>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</si>
  <si>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</si>
  <si>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</si>
  <si>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</si>
  <si>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</si>
  <si>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</si>
  <si>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</si>
  <si>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</si>
  <si>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</si>
  <si>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</si>
  <si>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</si>
  <si>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</si>
  <si>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</si>
  <si>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</si>
  <si>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</si>
  <si>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</si>
  <si>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</si>
  <si>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</si>
  <si>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</si>
  <si>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</si>
  <si>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</si>
  <si>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</si>
  <si>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</si>
  <si>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</si>
  <si>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</si>
  <si>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</si>
  <si>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</si>
  <si>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</si>
  <si>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</si>
  <si>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</si>
  <si>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</si>
  <si>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</si>
  <si>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</si>
  <si>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</si>
  <si>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</si>
  <si>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</si>
  <si>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</si>
  <si>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</si>
  <si>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</si>
  <si>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</si>
  <si>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</si>
  <si>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</si>
  <si>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</si>
  <si>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</si>
  <si>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</si>
  <si>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</si>
  <si>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</si>
  <si>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</si>
  <si>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</si>
  <si>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</si>
  <si>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</si>
  <si>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</si>
  <si>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</si>
  <si>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</si>
  <si>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</si>
  <si>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</si>
  <si>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</si>
  <si>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</si>
  <si>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</si>
  <si>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</si>
  <si>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</si>
  <si>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</si>
  <si>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</si>
  <si>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</si>
  <si>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</si>
  <si>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</si>
  <si>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</si>
  <si>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</si>
  <si>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</si>
  <si>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</si>
  <si>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</si>
  <si>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</si>
  <si>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</si>
  <si>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</si>
  <si>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</si>
  <si>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</si>
  <si>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</si>
  <si>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</si>
  <si>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</si>
  <si>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</si>
  <si>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</si>
  <si>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</si>
  <si>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</si>
  <si>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</si>
  <si>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</si>
  <si>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</si>
  <si>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</si>
  <si>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</si>
  <si>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</si>
  <si>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</si>
  <si>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</si>
  <si>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</si>
  <si>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</si>
  <si>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</si>
  <si>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</si>
  <si>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</si>
  <si>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</si>
  <si>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</si>
  <si>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</si>
  <si>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</si>
  <si>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</si>
  <si>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</si>
  <si>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</si>
  <si>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</si>
  <si>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</si>
  <si>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</si>
  <si>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</si>
  <si>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</si>
  <si>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</si>
  <si>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</si>
  <si>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</si>
  <si>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</si>
  <si>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</si>
  <si>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</si>
  <si>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</si>
  <si>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</si>
  <si>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</si>
  <si>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</si>
  <si>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</si>
  <si>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</si>
  <si>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</si>
  <si>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</si>
  <si>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</si>
  <si>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</si>
  <si>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</si>
  <si>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</si>
  <si>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</si>
  <si>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</si>
  <si>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</si>
  <si>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</si>
  <si>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</si>
  <si>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</si>
  <si>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</si>
  <si>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</si>
  <si>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</si>
  <si>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</si>
  <si>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</si>
  <si>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</si>
  <si>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</si>
  <si>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</si>
  <si>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</si>
  <si>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</si>
  <si>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</si>
  <si>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</si>
  <si>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</si>
  <si>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</si>
  <si>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</si>
  <si>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</si>
  <si>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</si>
  <si>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</si>
  <si>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</si>
  <si>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</si>
  <si>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</si>
  <si>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</si>
  <si>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</si>
  <si>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</si>
  <si>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</si>
  <si>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</si>
  <si>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</si>
  <si>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</si>
  <si>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</si>
  <si>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</si>
  <si>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</si>
  <si>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</si>
  <si>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</si>
  <si>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</si>
  <si>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</si>
  <si>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</si>
  <si>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</si>
  <si>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</si>
  <si>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</si>
  <si>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</si>
  <si>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</si>
  <si>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</si>
  <si>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</si>
  <si>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</si>
  <si>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</si>
  <si>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</si>
  <si>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</si>
  <si>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</si>
  <si>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</si>
  <si>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</si>
  <si>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</si>
  <si>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</si>
  <si>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</si>
  <si>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</si>
  <si>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</si>
  <si>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</si>
  <si>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</si>
  <si>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</si>
  <si>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</si>
  <si>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</si>
  <si>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</si>
  <si>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</si>
  <si>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</si>
  <si>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</si>
  <si>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</si>
  <si>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</si>
  <si>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</si>
  <si>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</si>
  <si>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</si>
  <si>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</si>
  <si>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</si>
  <si>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</si>
  <si>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</si>
  <si>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</si>
  <si>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</si>
  <si>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</si>
  <si>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</si>
  <si>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</si>
  <si>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</si>
  <si>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</si>
  <si>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</si>
  <si>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</si>
  <si>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</si>
  <si>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</si>
  <si>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</si>
  <si>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</si>
  <si>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</si>
  <si>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</si>
  <si>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</si>
  <si>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</si>
  <si>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</si>
  <si>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</si>
  <si>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</si>
  <si>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</si>
  <si>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</si>
  <si>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</si>
  <si>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</si>
  <si>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</si>
  <si>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</si>
  <si>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</si>
  <si>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</si>
  <si>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</si>
  <si>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</si>
  <si>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</si>
  <si>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</si>
  <si>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</si>
  <si>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</si>
  <si>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</si>
  <si>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</si>
  <si>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</si>
  <si>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</si>
  <si>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</si>
  <si>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</si>
  <si>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</si>
  <si>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</si>
  <si>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</si>
  <si>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</si>
  <si>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</si>
  <si>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</si>
  <si>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</si>
  <si>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</si>
  <si>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</si>
  <si>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</si>
  <si>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</si>
  <si>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</si>
  <si>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</si>
  <si>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</si>
  <si>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</si>
  <si>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</si>
  <si>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</si>
  <si>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</si>
  <si>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</si>
  <si>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</si>
  <si>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</si>
  <si>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</si>
  <si>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</si>
  <si>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</si>
  <si>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</si>
  <si>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</si>
  <si>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</si>
  <si>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</si>
  <si>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</si>
  <si>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</si>
  <si>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</si>
  <si>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</si>
  <si>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</si>
  <si>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</si>
  <si>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</si>
  <si>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</si>
  <si>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</si>
  <si>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</si>
  <si>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</si>
  <si>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</si>
  <si>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</si>
  <si>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</si>
  <si>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</si>
  <si>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</si>
  <si>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</si>
  <si>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</si>
  <si>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</si>
  <si>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</si>
  <si>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</si>
  <si>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</si>
  <si>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</si>
  <si>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</si>
  <si>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</si>
  <si>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</si>
  <si>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</si>
  <si>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</si>
  <si>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</si>
  <si>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</si>
  <si>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</si>
  <si>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</si>
  <si>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</si>
  <si>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</si>
  <si>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</si>
  <si>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</si>
  <si>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</si>
  <si>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</si>
  <si>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</si>
  <si>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</si>
  <si>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</si>
  <si>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</si>
  <si>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</si>
  <si>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</si>
  <si>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</si>
  <si>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</si>
  <si>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</si>
  <si>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</si>
  <si>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</si>
  <si>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</si>
  <si>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</si>
  <si>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</si>
  <si>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</si>
  <si>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</si>
  <si>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</si>
  <si>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</si>
  <si>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</si>
  <si>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</si>
  <si>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</si>
  <si>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</si>
  <si>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</si>
  <si>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</si>
  <si>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</si>
  <si>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</si>
  <si>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</si>
  <si>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</si>
  <si>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</si>
  <si>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</si>
  <si>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</si>
  <si>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</si>
  <si>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</si>
  <si>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</si>
  <si>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</si>
  <si>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</si>
  <si>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</si>
  <si>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</si>
  <si>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</si>
  <si>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</si>
  <si>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</si>
  <si>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</si>
  <si>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</si>
  <si>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</si>
  <si>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</si>
  <si>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</si>
  <si>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</si>
  <si>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</si>
  <si>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</si>
  <si>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</si>
  <si>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</si>
  <si>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</si>
  <si>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</si>
  <si>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</si>
  <si>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</si>
  <si>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</si>
  <si>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</si>
  <si>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</si>
  <si>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</si>
  <si>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</si>
  <si>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</si>
  <si>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</si>
  <si>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</si>
  <si>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</si>
  <si>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</si>
  <si>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</si>
  <si>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</si>
  <si>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</si>
  <si>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</si>
  <si>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</si>
  <si>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</si>
  <si>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</si>
  <si>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</si>
  <si>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</si>
  <si>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</si>
  <si>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</si>
  <si>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</si>
  <si>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</si>
  <si>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</si>
  <si>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</si>
  <si>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</si>
  <si>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</si>
  <si>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</si>
  <si>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</si>
  <si>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</si>
  <si>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</si>
  <si>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</si>
  <si>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</si>
  <si>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</si>
  <si>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</si>
  <si>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</si>
  <si>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</si>
  <si>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</si>
  <si>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</si>
  <si>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</si>
  <si>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</si>
  <si>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</si>
  <si>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</si>
  <si>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</si>
  <si>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</si>
  <si>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</si>
  <si>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</si>
  <si>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</si>
  <si>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</si>
  <si>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</si>
  <si>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</si>
  <si>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</si>
  <si>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</si>
  <si>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</si>
  <si>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</si>
  <si>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</si>
  <si>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</si>
  <si>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</si>
  <si>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</si>
  <si>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</si>
  <si>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</si>
  <si>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</si>
  <si>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</si>
  <si>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</si>
  <si>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</si>
  <si>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</si>
  <si>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</si>
  <si>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</si>
  <si>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</si>
  <si>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</si>
  <si>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</si>
  <si>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</si>
  <si>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</si>
  <si>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</si>
  <si>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</si>
  <si>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</si>
  <si>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</si>
  <si>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</si>
  <si>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</si>
  <si>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</si>
  <si>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</si>
  <si>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</si>
  <si>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</si>
  <si>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</si>
  <si>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</si>
  <si>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</si>
  <si>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</si>
  <si>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</si>
  <si>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</si>
  <si>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</si>
  <si>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</si>
  <si>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</si>
  <si>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</si>
  <si>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</si>
  <si>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</si>
  <si>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</si>
  <si>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</si>
  <si>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</si>
  <si>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</si>
  <si>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</si>
  <si>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</si>
  <si>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</si>
  <si>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</si>
  <si>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</si>
  <si>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</si>
  <si>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</si>
  <si>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</si>
  <si>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</si>
  <si>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</si>
  <si>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</si>
  <si>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</si>
  <si>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</si>
  <si>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</si>
  <si>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</si>
  <si>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</si>
  <si>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</si>
  <si>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</si>
  <si>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</si>
  <si>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</si>
  <si>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</si>
  <si>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</si>
  <si>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</si>
  <si>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</si>
  <si>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</si>
  <si>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</si>
  <si>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</si>
  <si>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</si>
  <si>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</si>
  <si>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</si>
  <si>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</si>
  <si>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</si>
  <si>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</si>
  <si>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</si>
  <si>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</si>
  <si>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</si>
  <si>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</si>
  <si>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</si>
  <si>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</si>
  <si>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</si>
  <si>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</si>
  <si>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</si>
  <si>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</si>
  <si>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</si>
  <si>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</si>
  <si>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</si>
  <si>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</si>
  <si>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</si>
  <si>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</si>
  <si>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</si>
  <si>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</si>
  <si>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</si>
  <si>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</si>
  <si>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</si>
  <si>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</si>
  <si>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</si>
  <si>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</si>
  <si>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</si>
  <si>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</si>
  <si>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</si>
  <si>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</si>
  <si>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</si>
  <si>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</si>
  <si>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</si>
  <si>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</si>
  <si>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</si>
  <si>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</si>
  <si>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</si>
  <si>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</si>
  <si>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</si>
  <si>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</si>
  <si>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</si>
  <si>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</si>
  <si>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</si>
  <si>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</si>
  <si>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</si>
  <si>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</si>
  <si>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</si>
  <si>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</si>
  <si>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</si>
  <si>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</si>
  <si>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</si>
  <si>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</si>
  <si>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</si>
  <si>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</si>
  <si>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</si>
  <si>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</si>
  <si>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</si>
  <si>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</si>
  <si>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</si>
  <si>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</si>
  <si>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</si>
  <si>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</si>
  <si>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</si>
  <si>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</si>
  <si>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</si>
  <si>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</si>
  <si>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</si>
  <si>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</si>
  <si>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</si>
  <si>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</si>
  <si>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</si>
  <si>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</si>
  <si>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</si>
  <si>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</si>
  <si>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</si>
  <si>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</si>
  <si>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</si>
  <si>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</si>
  <si>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</si>
  <si>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</si>
  <si>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</si>
  <si>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</si>
  <si>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</si>
  <si>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</si>
  <si>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</si>
  <si>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</si>
  <si>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</si>
  <si>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</si>
  <si>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</si>
  <si>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</si>
  <si>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</si>
  <si>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</si>
  <si>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</si>
  <si>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</si>
  <si>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</si>
  <si>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</si>
  <si>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</si>
  <si>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</si>
  <si>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</si>
  <si>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</si>
  <si>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</si>
  <si>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</si>
  <si>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</si>
  <si>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</si>
  <si>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</si>
  <si>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</si>
  <si>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</si>
  <si>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</si>
  <si>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</si>
  <si>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</si>
  <si>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</si>
  <si>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</si>
  <si>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</si>
  <si>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</si>
  <si>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</si>
  <si>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</si>
  <si>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</si>
  <si>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</si>
  <si>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</si>
  <si>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</si>
  <si>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</si>
  <si>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</si>
  <si>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</si>
  <si>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</si>
  <si>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</si>
  <si>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</si>
  <si>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</si>
  <si>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</si>
  <si>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</si>
  <si>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</si>
  <si>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</si>
  <si>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</si>
  <si>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</si>
  <si>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</si>
  <si>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</si>
  <si>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</si>
  <si>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</si>
  <si>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</si>
  <si>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</si>
  <si>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</si>
  <si>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</si>
  <si>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</si>
  <si>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</si>
  <si>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</si>
  <si>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</si>
  <si>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</si>
  <si>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</si>
  <si>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</si>
  <si>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</si>
  <si>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</si>
  <si>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</si>
  <si>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</si>
  <si>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</si>
  <si>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</si>
  <si>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</si>
  <si>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</si>
  <si>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</si>
  <si>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</si>
  <si>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</si>
  <si>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</si>
  <si>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</si>
  <si>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</si>
  <si>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</si>
  <si>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</si>
  <si>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</si>
  <si>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</si>
  <si>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</si>
  <si>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</si>
  <si>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</si>
  <si>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</si>
  <si>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</si>
  <si>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</si>
  <si>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</si>
  <si>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</si>
  <si>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</si>
  <si>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</si>
  <si>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</si>
  <si>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</si>
  <si>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</si>
  <si>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</si>
  <si>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</si>
  <si>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</si>
  <si>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</si>
  <si>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</si>
  <si>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</si>
  <si>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</si>
  <si>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</si>
  <si>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</si>
  <si>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</si>
  <si>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</si>
  <si>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</si>
  <si>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</si>
  <si>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</si>
  <si>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</si>
  <si>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</si>
  <si>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</si>
  <si>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</si>
  <si>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</si>
  <si>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</si>
  <si>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</si>
  <si>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</si>
  <si>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</si>
  <si>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</si>
  <si>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</si>
  <si>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</si>
  <si>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</si>
  <si>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</si>
  <si>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</si>
  <si>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</si>
  <si>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</si>
  <si>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</si>
  <si>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</si>
  <si>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</si>
  <si>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</si>
  <si>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</si>
  <si>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</si>
  <si>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</si>
  <si>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</si>
  <si>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</si>
  <si>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</si>
  <si>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</si>
  <si>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</si>
  <si>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</si>
  <si>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</si>
  <si>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</si>
  <si>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</si>
  <si>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</si>
  <si>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</si>
  <si>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</si>
  <si>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</si>
  <si>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</si>
  <si>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</si>
  <si>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</si>
  <si>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</si>
  <si>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</si>
  <si>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</si>
  <si>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</si>
  <si>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</si>
  <si>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</si>
  <si>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</si>
  <si>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</si>
  <si>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</si>
  <si>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</si>
  <si>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</si>
  <si>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</si>
  <si>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</si>
  <si>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</si>
  <si>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</si>
  <si>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</si>
  <si>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</si>
  <si>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</si>
  <si>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</si>
  <si>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</si>
  <si>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</si>
  <si>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</si>
  <si>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</si>
  <si>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</si>
  <si>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</si>
  <si>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</si>
  <si>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</si>
  <si>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</si>
  <si>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</si>
  <si>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</si>
  <si>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</si>
  <si>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</si>
  <si>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</si>
  <si>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</si>
  <si>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</si>
  <si>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</si>
  <si>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</si>
  <si>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</si>
  <si>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</si>
  <si>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</si>
  <si>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</si>
  <si>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</si>
  <si>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</si>
  <si>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</si>
  <si>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</si>
  <si>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</si>
  <si>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</si>
  <si>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</si>
  <si>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</si>
  <si>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</si>
  <si>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</si>
  <si>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</si>
  <si>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</si>
  <si>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</si>
  <si>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</si>
  <si>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</si>
  <si>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</si>
  <si>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</si>
  <si>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</si>
  <si>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</si>
  <si>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</si>
  <si>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</si>
  <si>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</si>
  <si>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</si>
  <si>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</si>
  <si>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</si>
  <si>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</si>
  <si>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</si>
  <si>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</si>
  <si>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</si>
  <si>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</si>
  <si>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</si>
  <si>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</si>
  <si>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</si>
  <si>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</si>
  <si>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</si>
  <si>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</si>
  <si>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</si>
  <si>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</si>
  <si>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</si>
  <si>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</si>
  <si>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</si>
  <si>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</si>
  <si>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</si>
  <si>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</si>
  <si>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</si>
  <si>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</si>
  <si>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</si>
  <si>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</si>
  <si>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</si>
  <si>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</si>
  <si>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</si>
  <si>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</si>
  <si>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</si>
  <si>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</si>
  <si>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</si>
  <si>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</si>
  <si>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</si>
  <si>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</si>
  <si>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</si>
  <si>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</si>
  <si>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</si>
  <si>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</si>
  <si>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</si>
  <si>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</si>
  <si>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</si>
  <si>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</si>
  <si>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</si>
  <si>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</si>
  <si>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</si>
  <si>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</si>
  <si>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</si>
  <si>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</si>
  <si>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</si>
  <si>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</si>
  <si>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</si>
  <si>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</si>
  <si>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</si>
  <si>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</si>
  <si>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</si>
  <si>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</si>
  <si>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</si>
  <si>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</si>
  <si>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</si>
  <si>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</si>
  <si>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</si>
  <si>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</si>
  <si>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</si>
  <si>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</si>
  <si>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</si>
  <si>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</si>
  <si>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</si>
  <si>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</si>
  <si>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</si>
  <si>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</si>
  <si>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</si>
  <si>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</si>
  <si>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</si>
  <si>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</si>
  <si>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</si>
  <si>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</si>
  <si>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</si>
  <si>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</si>
  <si>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</si>
  <si>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</si>
  <si>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</si>
  <si>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</si>
  <si>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</si>
  <si>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</si>
  <si>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</si>
  <si>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</si>
  <si>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</si>
  <si>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</si>
  <si>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</si>
  <si>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</si>
  <si>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</si>
  <si>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</si>
  <si>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</si>
  <si>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</si>
  <si>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</si>
  <si>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</si>
  <si>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</si>
  <si>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</si>
  <si>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</si>
  <si>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</si>
  <si>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</si>
  <si>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</si>
  <si>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</si>
  <si>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</si>
  <si>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</si>
  <si>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</si>
  <si>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</si>
  <si>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</si>
  <si>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</si>
  <si>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</si>
  <si>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</si>
  <si>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</si>
  <si>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</si>
  <si>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</si>
  <si>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</si>
  <si>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</si>
  <si>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</si>
  <si>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</si>
  <si>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</si>
  <si>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</si>
  <si>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</si>
  <si>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</si>
  <si>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</si>
  <si>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</si>
  <si>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</si>
  <si>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</si>
  <si>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</si>
  <si>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</si>
  <si>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</si>
  <si>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</si>
  <si>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</si>
  <si>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</si>
  <si>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</si>
  <si>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</si>
  <si>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</si>
  <si>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</si>
  <si>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</si>
  <si>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</si>
  <si>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</si>
  <si>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</si>
  <si>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</si>
  <si>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</si>
  <si>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</si>
  <si>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</si>
  <si>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</si>
  <si>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</si>
  <si>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</si>
  <si>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</si>
  <si>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</si>
  <si>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</si>
  <si>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</si>
  <si>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</si>
  <si>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</si>
  <si>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</si>
  <si>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</si>
  <si>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</si>
  <si>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</si>
  <si>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</si>
  <si>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</si>
  <si>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</si>
  <si>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</si>
  <si>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</si>
  <si>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</si>
  <si>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</si>
  <si>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</si>
  <si>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</si>
  <si>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</si>
  <si>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</si>
  <si>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</si>
  <si>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</si>
  <si>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</si>
  <si>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</si>
  <si>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</si>
  <si>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</si>
  <si>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</si>
  <si>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</si>
  <si>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</si>
  <si>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</si>
  <si>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</si>
  <si>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</si>
  <si>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</si>
  <si>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</si>
  <si>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</si>
  <si>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</si>
  <si>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</si>
  <si>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</si>
  <si>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</si>
  <si>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</si>
  <si>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</si>
  <si>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</si>
  <si>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</si>
  <si>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</si>
  <si>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</si>
  <si>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</si>
  <si>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</si>
  <si>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</si>
  <si>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</si>
  <si>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</si>
  <si>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</si>
  <si>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</si>
  <si>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</si>
  <si>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</si>
  <si>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</si>
  <si>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</si>
  <si>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</si>
  <si>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</si>
  <si>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</si>
  <si>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</si>
  <si>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</si>
  <si>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</si>
  <si>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</si>
  <si>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</si>
  <si>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</si>
  <si>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</si>
  <si>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</si>
  <si>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</si>
  <si>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</si>
  <si>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</si>
  <si>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</si>
  <si>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</si>
  <si>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</si>
  <si>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</si>
  <si>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</si>
  <si>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</si>
  <si>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</si>
  <si>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</si>
  <si>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</si>
  <si>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</si>
  <si>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</si>
  <si>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</si>
  <si>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</si>
  <si>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</si>
  <si>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</si>
  <si>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</si>
  <si>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</si>
  <si>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</si>
  <si>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</si>
  <si>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</si>
  <si>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</si>
  <si>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</si>
  <si>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</si>
  <si>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</si>
  <si>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</si>
  <si>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</si>
  <si>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</si>
  <si>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</si>
  <si>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</si>
  <si>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</si>
  <si>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</si>
  <si>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</si>
  <si>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</si>
  <si>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</si>
  <si>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</si>
  <si>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</si>
  <si>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</si>
  <si>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</si>
  <si>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</si>
  <si>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</si>
  <si>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</si>
  <si>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</si>
  <si>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</si>
  <si>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</si>
  <si>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</si>
  <si>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</si>
  <si>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</si>
  <si>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</si>
  <si>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</si>
  <si>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</si>
  <si>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</si>
  <si>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</si>
  <si>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</si>
  <si>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</si>
  <si>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</si>
  <si>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</si>
  <si>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</si>
  <si>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</si>
  <si>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</si>
  <si>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</si>
  <si>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</si>
  <si>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</si>
  <si>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</si>
  <si>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</si>
  <si>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</si>
  <si>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</si>
  <si>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</si>
  <si>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</si>
  <si>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</si>
  <si>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</si>
  <si>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</si>
  <si>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</si>
  <si>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</si>
  <si>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</si>
  <si>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</si>
  <si>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</si>
  <si>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</si>
  <si>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</si>
  <si>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</si>
  <si>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</si>
  <si>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</si>
  <si>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</si>
  <si>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</si>
  <si>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</si>
  <si>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</si>
  <si>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</si>
  <si>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</si>
  <si>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</si>
  <si>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</si>
  <si>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</si>
  <si>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</si>
  <si>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</si>
  <si>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</si>
  <si>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</si>
  <si>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</si>
  <si>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</si>
  <si>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</si>
  <si>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</si>
  <si>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</si>
  <si>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</si>
  <si>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</si>
  <si>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</si>
  <si>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</si>
  <si>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</si>
  <si>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</si>
  <si>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</si>
  <si>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</si>
  <si>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</si>
  <si>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</si>
  <si>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</si>
  <si>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</si>
  <si>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</si>
  <si>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</si>
  <si>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</si>
  <si>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</si>
  <si>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</si>
  <si>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</si>
  <si>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</si>
  <si>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</si>
  <si>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</si>
  <si>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</si>
  <si>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</si>
  <si>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</si>
  <si>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</si>
  <si>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</si>
  <si>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</si>
  <si>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</si>
  <si>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</si>
  <si>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</si>
  <si>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</si>
  <si>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</si>
  <si>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</si>
  <si>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</si>
  <si>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</si>
  <si>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</si>
  <si>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</si>
  <si>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</si>
  <si>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</si>
  <si>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</si>
  <si>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</si>
  <si>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</si>
  <si>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</si>
  <si>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</si>
  <si>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</si>
  <si>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</si>
  <si>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</si>
  <si>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</si>
  <si>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</si>
  <si>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</si>
  <si>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</si>
  <si>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</si>
  <si>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</si>
  <si>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</si>
  <si>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</si>
  <si>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</si>
  <si>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</si>
  <si>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</si>
  <si>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</si>
  <si>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</si>
  <si>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</si>
  <si>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</si>
  <si>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</si>
  <si>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</si>
  <si>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</si>
  <si>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</si>
  <si>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</si>
  <si>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</si>
  <si>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</si>
  <si>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</si>
  <si>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</si>
  <si>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</si>
  <si>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</si>
  <si>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</si>
  <si>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</si>
  <si>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</si>
  <si>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</si>
  <si>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</si>
  <si>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</si>
  <si>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</si>
  <si>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</si>
  <si>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</si>
  <si>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</si>
  <si>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</si>
  <si>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</si>
  <si>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</si>
  <si>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</si>
  <si>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</si>
  <si>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</si>
  <si>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</si>
  <si>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</si>
  <si>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</si>
  <si>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</si>
  <si>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</si>
  <si>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</si>
  <si>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</si>
  <si>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</si>
  <si>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</si>
  <si>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</si>
  <si>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</si>
  <si>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</si>
  <si>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</si>
  <si>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</si>
  <si>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</si>
  <si>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</si>
  <si>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</si>
  <si>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</si>
  <si>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</si>
  <si>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</si>
  <si>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</si>
  <si>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</si>
  <si>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</si>
  <si>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</si>
  <si>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</si>
  <si>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</si>
  <si>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</si>
  <si>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</si>
  <si>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</si>
  <si>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</si>
  <si>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</si>
  <si>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</si>
  <si>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</si>
  <si>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</si>
  <si>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</si>
  <si>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</si>
  <si>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</si>
  <si>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</si>
  <si>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</si>
  <si>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</si>
  <si>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</si>
  <si>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</si>
  <si>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</si>
  <si>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</si>
  <si>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</si>
  <si>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</si>
  <si>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</si>
  <si>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</si>
  <si>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</si>
  <si>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</si>
  <si>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</si>
  <si>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</si>
  <si>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</si>
  <si>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</si>
  <si>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</si>
  <si>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</si>
  <si>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</si>
  <si>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</si>
  <si>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</si>
  <si>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</si>
  <si>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</si>
  <si>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</si>
  <si>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</si>
  <si>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</si>
  <si>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</si>
  <si>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</si>
  <si>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</si>
  <si>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</si>
  <si>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</si>
  <si>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</si>
  <si>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</si>
  <si>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</si>
  <si>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</si>
  <si>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</si>
  <si>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</si>
  <si>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</si>
  <si>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</si>
  <si>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</si>
  <si>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</si>
  <si>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</si>
  <si>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</si>
  <si>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</si>
  <si>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</si>
  <si>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</si>
  <si>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</si>
  <si>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</si>
  <si>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</si>
  <si>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</si>
  <si>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</si>
  <si>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</si>
  <si>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</si>
  <si>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</si>
  <si>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</si>
  <si>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</si>
  <si>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</si>
  <si>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</si>
  <si>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</si>
  <si>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</si>
  <si>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</si>
  <si>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</si>
  <si>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</si>
  <si>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</si>
  <si>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</si>
  <si>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</si>
  <si>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</si>
  <si>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</si>
  <si>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</si>
  <si>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</si>
  <si>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</si>
  <si>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</si>
  <si>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</si>
  <si>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</si>
  <si>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</si>
  <si>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</si>
  <si>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</si>
  <si>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</si>
  <si>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</si>
  <si>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</si>
  <si>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</si>
  <si>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</si>
  <si>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</si>
  <si>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</si>
  <si>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</si>
  <si>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</si>
  <si>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</si>
  <si>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</si>
  <si>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</si>
  <si>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</si>
  <si>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</si>
  <si>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</si>
  <si>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</si>
  <si>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</si>
  <si>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</si>
  <si>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</si>
  <si>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</si>
  <si>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</si>
  <si>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</si>
  <si>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</si>
  <si>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</si>
  <si>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</si>
  <si>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</si>
  <si>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</si>
  <si>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</si>
  <si>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</si>
  <si>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</si>
  <si>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</si>
  <si>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</si>
  <si>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</si>
  <si>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</si>
  <si>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</si>
  <si>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</si>
  <si>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</si>
  <si>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</si>
  <si>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</si>
  <si>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</si>
  <si>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</si>
  <si>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</si>
  <si>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</si>
  <si>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</si>
  <si>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</si>
  <si>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</si>
  <si>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</si>
  <si>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</si>
  <si>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</si>
  <si>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</si>
  <si>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</si>
  <si>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</si>
  <si>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</si>
  <si>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</si>
  <si>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</si>
  <si>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</si>
  <si>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</si>
  <si>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</si>
  <si>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</si>
  <si>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</si>
  <si>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</si>
  <si>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</si>
  <si>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</si>
  <si>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</si>
  <si>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</si>
  <si>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</si>
  <si>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</si>
  <si>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</si>
  <si>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</si>
  <si>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</si>
  <si>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</si>
  <si>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</si>
  <si>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</si>
  <si>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</si>
  <si>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</si>
  <si>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</si>
  <si>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</si>
  <si>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</si>
  <si>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</si>
  <si>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</si>
  <si>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</si>
  <si>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</si>
  <si>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</si>
  <si>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</si>
  <si>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</si>
  <si>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</si>
  <si>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</si>
  <si>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</si>
  <si>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</si>
  <si>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</si>
  <si>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</si>
  <si>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</si>
  <si>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</si>
  <si>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</si>
  <si>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</si>
  <si>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</si>
  <si>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</si>
  <si>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</si>
  <si>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</si>
  <si>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</si>
  <si>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</si>
  <si>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</si>
  <si>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</si>
  <si>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</si>
  <si>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</si>
  <si>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</si>
  <si>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</si>
  <si>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</si>
  <si>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</si>
  <si>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</si>
  <si>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</si>
  <si>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</si>
  <si>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</si>
  <si>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</si>
  <si>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</si>
  <si>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</si>
  <si>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</si>
  <si>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</si>
  <si>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</si>
  <si>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</si>
  <si>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</si>
  <si>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</si>
  <si>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</si>
  <si>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</si>
  <si>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</si>
  <si>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</si>
  <si>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</si>
  <si>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</si>
  <si>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</si>
  <si>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</si>
  <si>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</si>
  <si>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</si>
  <si>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</si>
  <si>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</si>
  <si>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</si>
  <si>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</si>
  <si>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</si>
  <si>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</si>
  <si>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</si>
  <si>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</si>
  <si>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</si>
  <si>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</si>
  <si>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</si>
  <si>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</si>
  <si>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</si>
  <si>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</si>
  <si>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</si>
  <si>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</si>
  <si>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</si>
  <si>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</si>
  <si>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</si>
  <si>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</si>
  <si>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</si>
  <si>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</si>
  <si>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</si>
  <si>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</si>
  <si>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</si>
  <si>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</si>
  <si>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</si>
  <si>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</si>
  <si>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</si>
  <si>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</si>
  <si>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</si>
  <si>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</si>
  <si>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</si>
  <si>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</si>
  <si>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</si>
  <si>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</si>
  <si>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</si>
  <si>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</si>
  <si>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</si>
  <si>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</si>
  <si>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</si>
  <si>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</si>
  <si>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</si>
  <si>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</si>
  <si>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</si>
  <si>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</si>
  <si>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</si>
  <si>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</si>
  <si>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</si>
  <si>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</si>
  <si>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</si>
  <si>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</si>
  <si>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</si>
  <si>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</si>
  <si>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</si>
  <si>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</si>
  <si>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</si>
  <si>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</si>
  <si>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</si>
  <si>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</si>
  <si>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</si>
  <si>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</si>
  <si>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</si>
  <si>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</si>
  <si>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</si>
  <si>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</si>
  <si>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</si>
  <si>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</si>
  <si>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</si>
  <si>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</si>
  <si>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</si>
  <si>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</si>
  <si>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</si>
  <si>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</si>
  <si>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</si>
  <si>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</si>
  <si>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</si>
  <si>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</si>
  <si>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</si>
  <si>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</si>
  <si>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</si>
  <si>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</si>
  <si>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</si>
  <si>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</si>
  <si>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</si>
  <si>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</si>
  <si>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</si>
  <si>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</si>
  <si>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</si>
  <si>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</si>
  <si>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</si>
  <si>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</si>
  <si>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</si>
  <si>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</si>
  <si>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</si>
  <si>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</si>
  <si>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</si>
  <si>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</si>
  <si>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</si>
  <si>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</si>
  <si>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</si>
  <si>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</si>
  <si>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</si>
  <si>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</si>
  <si>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</si>
  <si>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</si>
  <si>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</si>
  <si>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</si>
  <si>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</si>
  <si>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</si>
  <si>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</si>
  <si>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</si>
  <si>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</si>
  <si>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</si>
  <si>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</si>
  <si>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</si>
  <si>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</si>
  <si>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</si>
  <si>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</si>
  <si>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</si>
  <si>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</si>
  <si>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</si>
  <si>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</si>
  <si>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</si>
  <si>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</si>
  <si>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</si>
  <si>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</si>
  <si>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</si>
  <si>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</si>
  <si>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</si>
  <si>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</si>
  <si>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</si>
  <si>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</si>
  <si>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</si>
  <si>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</si>
  <si>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</si>
  <si>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</si>
  <si>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</si>
  <si>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</si>
  <si>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</si>
  <si>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</si>
  <si>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</si>
  <si>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</si>
  <si>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</si>
  <si>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</si>
  <si>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</si>
  <si>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</si>
  <si>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</si>
  <si>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</si>
  <si>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</si>
  <si>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</si>
  <si>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</si>
  <si>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</si>
  <si>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</si>
  <si>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</si>
  <si>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</si>
  <si>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</si>
  <si>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</si>
  <si>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</si>
  <si>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</si>
  <si>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</si>
  <si>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</si>
  <si>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</si>
  <si>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</si>
  <si>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</si>
  <si>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</si>
  <si>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</si>
  <si>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</si>
  <si>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</si>
  <si>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</si>
  <si>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</si>
  <si>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</si>
  <si>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</si>
  <si>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</si>
  <si>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</si>
  <si>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</si>
  <si>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</si>
  <si>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</si>
  <si>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</si>
  <si>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</si>
  <si>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</si>
  <si>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</si>
  <si>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</si>
  <si>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</si>
  <si>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</si>
  <si>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</si>
  <si>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</si>
  <si>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</si>
  <si>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</si>
  <si>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</si>
  <si>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</si>
  <si>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</si>
  <si>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</si>
  <si>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</si>
  <si>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</si>
  <si>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</si>
  <si>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</si>
  <si>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</si>
  <si>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</si>
  <si>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</si>
  <si>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</si>
  <si>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</si>
  <si>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</si>
  <si>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</si>
  <si>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</si>
  <si>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</si>
  <si>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</si>
  <si>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</si>
  <si>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</si>
  <si>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</si>
  <si>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</si>
  <si>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</si>
  <si>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</si>
  <si>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</si>
  <si>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</si>
  <si>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</si>
  <si>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</si>
  <si>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</si>
  <si>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</si>
  <si>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</si>
  <si>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</si>
  <si>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</si>
  <si>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</si>
  <si>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</si>
  <si>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</si>
  <si>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</si>
  <si>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</si>
  <si>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</si>
  <si>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</si>
  <si>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</si>
  <si>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</si>
  <si>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</si>
  <si>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</si>
  <si>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</si>
  <si>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</si>
  <si>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</si>
  <si>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</si>
  <si>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</si>
  <si>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</si>
  <si>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</si>
  <si>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</si>
  <si>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</si>
  <si>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</si>
  <si>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</si>
  <si>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</si>
  <si>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</si>
  <si>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</si>
  <si>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</si>
  <si>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</si>
  <si>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</si>
  <si>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</si>
  <si>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</si>
  <si>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</si>
  <si>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</si>
  <si>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</si>
  <si>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</si>
  <si>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</si>
  <si>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</si>
  <si>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</si>
  <si>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</si>
  <si>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</si>
  <si>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</si>
  <si>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</si>
  <si>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</si>
  <si>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</si>
  <si>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</si>
  <si>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</si>
  <si>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</si>
  <si>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</si>
  <si>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</si>
  <si>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</si>
  <si>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</si>
  <si>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</si>
  <si>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</si>
  <si>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</si>
  <si>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</si>
  <si>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</si>
  <si>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</si>
  <si>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</si>
  <si>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</si>
  <si>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</si>
  <si>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</si>
  <si>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</si>
  <si>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</si>
  <si>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</si>
  <si>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</si>
  <si>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</si>
  <si>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</si>
  <si>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</si>
  <si>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</si>
  <si>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</si>
  <si>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</si>
  <si>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</si>
  <si>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</si>
  <si>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</si>
  <si>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</si>
  <si>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</si>
  <si>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</si>
  <si>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</si>
  <si>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</si>
  <si>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</si>
  <si>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</si>
  <si>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</si>
  <si>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</si>
  <si>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</si>
  <si>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</si>
  <si>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</si>
  <si>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</si>
  <si>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</si>
  <si>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</si>
  <si>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</si>
  <si>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</si>
  <si>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</si>
  <si>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</si>
  <si>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</si>
  <si>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</si>
  <si>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</si>
  <si>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</si>
  <si>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</si>
  <si>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</si>
  <si>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</si>
  <si>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</si>
  <si>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</si>
  <si>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</si>
  <si>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</si>
  <si>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</si>
  <si>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</si>
  <si>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</si>
  <si>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</si>
  <si>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</si>
  <si>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</si>
  <si>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</si>
  <si>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</si>
  <si>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</si>
  <si>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</si>
  <si>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</si>
  <si>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</si>
  <si>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</si>
  <si>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</si>
  <si>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</si>
  <si>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</si>
  <si>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</si>
  <si>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</si>
  <si>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</si>
  <si>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</si>
  <si>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</si>
  <si>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</si>
  <si>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</si>
  <si>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</si>
  <si>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</si>
  <si>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</si>
  <si>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</si>
  <si>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</si>
  <si>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</si>
  <si>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</si>
  <si>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</si>
  <si>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</si>
  <si>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</si>
  <si>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</si>
  <si>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</si>
  <si>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</si>
  <si>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</si>
  <si>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</si>
  <si>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</si>
  <si>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</si>
  <si>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</si>
  <si>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</si>
  <si>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</si>
  <si>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</si>
  <si>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</si>
  <si>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</si>
  <si>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</si>
  <si>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</si>
  <si>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</si>
  <si>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</si>
  <si>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</si>
  <si>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</si>
  <si>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</si>
  <si>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</si>
  <si>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</si>
  <si>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</si>
  <si>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</si>
  <si>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</si>
  <si>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</si>
  <si>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</si>
  <si>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</si>
  <si>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</si>
  <si>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</si>
  <si>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</si>
  <si>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</si>
  <si>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</si>
  <si>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</si>
  <si>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</si>
  <si>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</si>
  <si>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</si>
  <si>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</si>
  <si>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</si>
  <si>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</si>
  <si>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</si>
  <si>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</si>
  <si>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</si>
  <si>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</si>
  <si>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</si>
  <si>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</si>
  <si>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</si>
  <si>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</si>
  <si>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</si>
  <si>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</si>
  <si>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</si>
  <si>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</si>
  <si>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</si>
  <si>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</si>
  <si>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</si>
  <si>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</si>
  <si>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</si>
  <si>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</si>
  <si>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</si>
  <si>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</si>
  <si>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</si>
  <si>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</si>
  <si>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</si>
  <si>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</si>
  <si>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</si>
  <si>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</si>
  <si>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</si>
  <si>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</si>
  <si>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</si>
  <si>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</si>
  <si>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</si>
  <si>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</si>
  <si>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</si>
  <si>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</si>
  <si>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</si>
  <si>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</si>
  <si>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</si>
  <si>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</si>
  <si>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</si>
  <si>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</si>
  <si>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</si>
  <si>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</si>
  <si>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</si>
  <si>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</si>
  <si>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</si>
  <si>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</si>
  <si>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</si>
  <si>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</si>
  <si>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</si>
  <si>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</si>
  <si>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</si>
  <si>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</si>
  <si>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</si>
  <si>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</si>
  <si>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</si>
  <si>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</si>
  <si>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</si>
  <si>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</si>
  <si>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</si>
  <si>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</si>
  <si>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</si>
  <si>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</si>
  <si>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</si>
  <si>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</si>
  <si>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</si>
  <si>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</si>
  <si>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</si>
  <si>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</si>
  <si>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</si>
  <si>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</si>
  <si>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</si>
  <si>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</si>
  <si>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</si>
  <si>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</si>
  <si>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</si>
  <si>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</si>
  <si>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</si>
  <si>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</si>
  <si>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</si>
  <si>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</si>
  <si>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</si>
  <si>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</si>
  <si>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</si>
  <si>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</si>
  <si>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</si>
  <si>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</si>
  <si>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</si>
  <si>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</si>
  <si>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</si>
  <si>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</si>
  <si>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</si>
  <si>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</si>
  <si>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</si>
  <si>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</si>
  <si>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</si>
  <si>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</si>
  <si>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</si>
  <si>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</si>
  <si>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</si>
  <si>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</si>
  <si>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</si>
  <si>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</si>
  <si>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</si>
  <si>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</si>
  <si>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</si>
  <si>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</si>
  <si>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</si>
  <si>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</si>
  <si>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</si>
  <si>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</si>
  <si>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</si>
  <si>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</si>
  <si>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</si>
  <si>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</si>
  <si>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</si>
  <si>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</si>
  <si>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</si>
  <si>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</si>
  <si>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</si>
  <si>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</si>
  <si>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</si>
  <si>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</si>
  <si>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</si>
  <si>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</si>
  <si>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</si>
  <si>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</si>
  <si>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</si>
  <si>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</si>
  <si>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</si>
  <si>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</si>
  <si>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</si>
  <si>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</si>
  <si>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</si>
  <si>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</si>
  <si>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</si>
  <si>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</si>
  <si>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</si>
  <si>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</si>
  <si>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</si>
  <si>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</si>
  <si>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</si>
  <si>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</si>
  <si>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</si>
  <si>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</si>
  <si>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</si>
  <si>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</si>
  <si>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</si>
  <si>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</si>
  <si>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</si>
  <si>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</si>
  <si>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</si>
  <si>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</si>
  <si>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</si>
  <si>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</si>
  <si>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</si>
  <si>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</si>
  <si>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</si>
  <si>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</si>
  <si>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</si>
  <si>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</si>
  <si>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</si>
  <si>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</si>
  <si>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</si>
  <si>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</si>
  <si>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</si>
  <si>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</si>
  <si>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</si>
  <si>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</si>
  <si>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</si>
  <si>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</si>
  <si>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</si>
  <si>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</si>
  <si>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</si>
  <si>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</si>
  <si>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</si>
  <si>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</si>
  <si>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</si>
  <si>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</si>
  <si>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</si>
  <si>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</si>
  <si>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</si>
  <si>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</si>
  <si>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</si>
  <si>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</si>
  <si>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</si>
  <si>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</si>
  <si>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</si>
  <si>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</si>
  <si>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</si>
  <si>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</si>
  <si>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</si>
  <si>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</si>
  <si>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</si>
  <si>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</si>
  <si>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</si>
  <si>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</si>
  <si>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</si>
  <si>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</si>
  <si>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</si>
  <si>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</si>
  <si>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</si>
  <si>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</si>
  <si>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</si>
  <si>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</si>
  <si>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</si>
  <si>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</si>
  <si>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</si>
  <si>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</si>
  <si>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</si>
  <si>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</si>
  <si>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</si>
  <si>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</si>
  <si>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2217 SVEUČILIŠTE U RIJECI - PRAVNI FAKULTET</t>
  </si>
  <si>
    <t xml:space="preserve">Dubravka Zatezalo, univ. spec. oec. </t>
  </si>
  <si>
    <t>051 359 518</t>
  </si>
  <si>
    <t>dubravka.zatezalo@pravri.uniri.hr</t>
  </si>
  <si>
    <t>2444 SVEUČILIŠTE U RIJECI</t>
  </si>
  <si>
    <t xml:space="preserve">51441 MINISTARSTVO PRAVOSUĐA, UPRAVE I DIGITALNE TRANSFORMACIJE </t>
  </si>
  <si>
    <t>A679072.PR82 EU UNIRI EUSLPD-JMC projekt</t>
  </si>
  <si>
    <t xml:space="preserve">Sveučilište u Rijeci </t>
  </si>
  <si>
    <t>Podučavanje sportskog prava i politike fokusirajući se na važnost sportske diplomacije kao alata za razvoj prioriteta i vrijednosti EU.</t>
  </si>
  <si>
    <t>SOPROS - Assessing, Evaluating and Implementing Athletes' Social Protection in Olympic Sports</t>
  </si>
  <si>
    <t>Promicanje integriteta i vrijednosti u sportu procjenom, evaluacijom i provedbom socijalne zaštite sportaša u olimpijskim sportovima.</t>
  </si>
  <si>
    <t>Erasmus + Jean Monnet Modul LAPHION - Pravo i filozofija političke participacije</t>
  </si>
  <si>
    <t>Razvijanje kompetencija u pravu političke participacije,  promicanje aktivnog građanstvo među mladima te stvaranje osnove za daljnje istraživačke i nastavne aktivnosti.</t>
  </si>
  <si>
    <t xml:space="preserve"> </t>
  </si>
  <si>
    <t>Rijeka, 14.12.2024.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</si>
</sst>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66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2" fillId="0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3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4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35" fillId="0" borderId="27" xfId="108" quotePrefix="1" applyNumberFormat="1" applyFont="1" applyFill="1" applyAlignment="1" applyProtection="1">
      <alignment horizontal="left" vertical="center"/>
      <protection locked="0"/>
    </xf>
    <xf numFmtId="0" fontId="60" fillId="0" borderId="35" xfId="108" quotePrefix="1" applyNumberFormat="1" applyFill="1" applyBorder="1" applyAlignment="1" applyProtection="1">
      <alignment horizontal="left" vertical="center"/>
      <protection locked="0"/>
    </xf>
    <xf numFmtId="0" fontId="20" fillId="0" borderId="6" xfId="142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vertical="center"/>
      <protection locked="0"/>
    </xf>
    <xf numFmtId="0" fontId="45" fillId="0" borderId="6" xfId="0" applyFont="1" applyBorder="1" applyAlignment="1" applyProtection="1">
      <alignment vertical="center" wrapText="1"/>
      <protection locked="0"/>
    </xf>
    <xf numFmtId="0" fontId="13" fillId="0" borderId="1" xfId="17" quotePrefix="1" applyNumberFormat="1" applyFill="1" applyAlignment="1" applyProtection="1">
      <alignment horizontal="center" vertical="center" justifyLastLine="1"/>
      <protection locked="0"/>
    </xf>
    <xf numFmtId="3" fontId="13" fillId="0" borderId="1" xfId="16" applyNumberFormat="1" applyProtection="1">
      <alignment horizontal="right" vertical="center"/>
      <protection locked="0"/>
    </xf>
    <xf numFmtId="3" fontId="13" fillId="0" borderId="6" xfId="16" applyNumberFormat="1" applyBorder="1" applyProtection="1">
      <alignment horizontal="right" vertical="center"/>
      <protection locked="0"/>
    </xf>
    <xf numFmtId="0" fontId="13" fillId="0" borderId="1" xfId="17" quotePrefix="1" applyNumberFormat="1" applyFill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C2" sqref="C2:G2"/>
    </sheetView>
  </sheetViews>
  <sheetFormatPr defaultColWidth="0" defaultRowHeight="1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42" t="s">
        <v>6631</v>
      </c>
      <c r="D1" s="343"/>
      <c r="E1" s="343"/>
      <c r="F1" s="343"/>
      <c r="G1" s="34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45" t="s">
        <v>6645</v>
      </c>
      <c r="D2" s="346"/>
      <c r="E2" s="346"/>
      <c r="F2" s="346"/>
      <c r="G2" s="34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45" t="s">
        <v>6632</v>
      </c>
      <c r="D3" s="346"/>
      <c r="E3" s="346"/>
      <c r="F3" s="346"/>
      <c r="G3" s="347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45" t="s">
        <v>6633</v>
      </c>
      <c r="D4" s="346"/>
      <c r="E4" s="346"/>
      <c r="F4" s="346"/>
      <c r="G4" s="347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45" t="s">
        <v>6634</v>
      </c>
      <c r="D5" s="346"/>
      <c r="E5" s="346"/>
      <c r="F5" s="346"/>
      <c r="G5" s="347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38" t="s">
        <v>3701</v>
      </c>
      <c r="C7" s="338"/>
      <c r="D7" s="338"/>
      <c r="E7" s="339"/>
      <c r="F7" s="339"/>
      <c r="G7" s="339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38" t="s">
        <v>2864</v>
      </c>
      <c r="C9" s="338"/>
      <c r="D9" s="338"/>
      <c r="E9" s="339"/>
      <c r="F9" s="339"/>
      <c r="G9" s="339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40" t="s">
        <v>3709</v>
      </c>
      <c r="C11" s="340"/>
      <c r="D11" s="340"/>
      <c r="E11" s="341"/>
      <c r="F11" s="341"/>
      <c r="G11" s="341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3">
        <v>3825745</v>
      </c>
      <c r="D14" s="283">
        <v>4382773</v>
      </c>
      <c r="E14" s="63">
        <f>'A.1 PRIHODI I RASHODI EK'!F11</f>
        <v>4290375</v>
      </c>
      <c r="F14" s="63">
        <f>'A.1 PRIHODI I RASHODI EK'!G11</f>
        <v>4307045</v>
      </c>
      <c r="G14" s="63">
        <f>'A.1 PRIHODI I RASHODI EK'!H11</f>
        <v>4323799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3">
        <v>0</v>
      </c>
      <c r="D15" s="283">
        <v>0</v>
      </c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3825745</v>
      </c>
      <c r="D16" s="60">
        <f>SUM(D14:D15)</f>
        <v>4382773</v>
      </c>
      <c r="E16" s="60">
        <f>SUM(E14:E15)</f>
        <v>4290375</v>
      </c>
      <c r="F16" s="60">
        <f>+F14+F15</f>
        <v>4307045</v>
      </c>
      <c r="G16" s="60">
        <f>+G14+G15</f>
        <v>4323799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0">
        <v>3885226</v>
      </c>
      <c r="D17" s="280">
        <f>4382773-D18</f>
        <v>4244448</v>
      </c>
      <c r="E17" s="68">
        <f>'A.1 PRIHODI I RASHODI EK'!F27</f>
        <v>4264686</v>
      </c>
      <c r="F17" s="68">
        <f>'A.1 PRIHODI I RASHODI EK'!G27</f>
        <v>4367515</v>
      </c>
      <c r="G17" s="68">
        <f>'A.1 PRIHODI I RASHODI EK'!H27</f>
        <v>4383469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0">
        <v>23374</v>
      </c>
      <c r="D18" s="280">
        <v>138325</v>
      </c>
      <c r="E18" s="68">
        <f>'A.1 PRIHODI I RASHODI EK'!F35</f>
        <v>52489</v>
      </c>
      <c r="F18" s="68">
        <f>'A.1 PRIHODI I RASHODI EK'!G35</f>
        <v>53250</v>
      </c>
      <c r="G18" s="68">
        <f>'A.1 PRIHODI I RASHODI EK'!H35</f>
        <v>53250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3908600</v>
      </c>
      <c r="D19" s="67">
        <f>SUM(D17:D18)</f>
        <v>4382773</v>
      </c>
      <c r="E19" s="67">
        <f>SUM(E17:E18)</f>
        <v>4317175</v>
      </c>
      <c r="F19" s="67">
        <f>+F17+F18</f>
        <v>4420765</v>
      </c>
      <c r="G19" s="67">
        <f>+G17+G18</f>
        <v>4436719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.75">
      <c r="A20" s="59"/>
      <c r="B20" s="59" t="s">
        <v>9</v>
      </c>
      <c r="C20" s="60">
        <f>+C16-C19</f>
        <v>-82855</v>
      </c>
      <c r="D20" s="60">
        <f>+D16-D19</f>
        <v>0</v>
      </c>
      <c r="E20" s="60">
        <f>+E16-E19</f>
        <v>-26800</v>
      </c>
      <c r="F20" s="60">
        <f>+F16-F19</f>
        <v>-113720</v>
      </c>
      <c r="G20" s="60">
        <f>+G16-G19</f>
        <v>-112920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6"/>
      <c r="C21" s="336"/>
      <c r="D21" s="336"/>
      <c r="E21" s="337"/>
      <c r="F21" s="337"/>
      <c r="G21" s="337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8">
      <c r="B22" s="338" t="s">
        <v>3710</v>
      </c>
      <c r="C22" s="338"/>
      <c r="D22" s="338"/>
      <c r="E22" s="339"/>
      <c r="F22" s="339"/>
      <c r="G22" s="339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.7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3"/>
      <c r="D25" s="283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3"/>
      <c r="D26" s="283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2"/>
      <c r="D28" s="280"/>
      <c r="E28" s="68">
        <f>+'Unos prijenosa'!D5</f>
        <v>259675</v>
      </c>
      <c r="F28" s="68">
        <f>+'Unos prijenosa'!D13</f>
        <v>232875</v>
      </c>
      <c r="G28" s="68">
        <f>+'Unos prijenosa'!D21</f>
        <v>119155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3"/>
      <c r="D29" s="281"/>
      <c r="E29" s="71">
        <f>+'Unos prijenosa'!D7</f>
        <v>-232875</v>
      </c>
      <c r="F29" s="71">
        <f>+'Unos prijenosa'!D15</f>
        <v>-119155</v>
      </c>
      <c r="G29" s="72">
        <f>+'Unos prijenosa'!D23</f>
        <v>-6235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0</v>
      </c>
      <c r="E30" s="67">
        <f>+E27+E28+E29</f>
        <v>26800</v>
      </c>
      <c r="F30" s="67">
        <f>+F27+F28+F29</f>
        <v>113720</v>
      </c>
      <c r="G30" s="67">
        <f>+G27+G28+G29</f>
        <v>112920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.75">
      <c r="B31" s="336"/>
      <c r="C31" s="336"/>
      <c r="D31" s="336"/>
      <c r="E31" s="337"/>
      <c r="F31" s="337"/>
      <c r="G31" s="337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-82855</v>
      </c>
      <c r="D32" s="76">
        <f>+D20+D30</f>
        <v>0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.7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.7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.7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.7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.7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.7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.7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.7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.7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.7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.7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.7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.7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.7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.7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.7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.7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.7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.7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.7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.7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.7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.7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.7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.7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.7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.7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.7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.7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.7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.7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.7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.7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.7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.7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.7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.7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.7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.7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.7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.7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.7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.7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.7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.7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.7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.7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.7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.7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.7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.7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.7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.7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.7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.7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.7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.7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.7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.7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.7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.7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.7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.7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.7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.7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.7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.7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.7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.7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.7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.7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.7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.7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.7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.7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.7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.7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.7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.7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.7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.7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.7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.7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.7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.7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.7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.7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.7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.7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.7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.7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.7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.7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.7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.7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.7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.7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I3" sqref="I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8" t="s">
        <v>3018</v>
      </c>
      <c r="B1" s="348"/>
      <c r="C1" s="348"/>
      <c r="D1" s="348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2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11</v>
      </c>
      <c r="D3" s="241" t="str">
        <f t="shared" ref="D3:D34" si="1">IFERROR(VLOOKUP(E3,$R$6:$U$113,4,FALSE),"")</f>
        <v>Opći prihodi i primici</v>
      </c>
      <c r="E3" s="242" t="s">
        <v>635</v>
      </c>
      <c r="F3" s="243" t="str">
        <f t="shared" ref="F3:F34" si="2">IFERROR(VLOOKUP(E3,$R$6:$U$113,2,FALSE),"")</f>
        <v>Prihodi iz nadležnog proračuna za financiranje redovne djelatnosti proračunskih korisnika</v>
      </c>
      <c r="G3" s="153">
        <v>3377003</v>
      </c>
      <c r="H3" s="153">
        <v>3393673</v>
      </c>
      <c r="I3" s="153">
        <v>3410427</v>
      </c>
      <c r="J3" s="242"/>
      <c r="K3" t="str">
        <f>IF(E3="","",'OPĆI DIO'!$C$1)</f>
        <v>2217 SVEUČILIŠTE U RIJECI - PRAVNI FAKULTET</v>
      </c>
      <c r="L3" s="40" t="str">
        <f>LEFT(E3,2)</f>
        <v>67</v>
      </c>
      <c r="M3" s="40" t="str">
        <f>LEFT(E3,3)</f>
        <v>671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11</v>
      </c>
      <c r="D4" s="38" t="str">
        <f t="shared" si="1"/>
        <v>Opći prihodi i primici</v>
      </c>
      <c r="E4" s="242" t="s">
        <v>635</v>
      </c>
      <c r="F4" s="85" t="str">
        <f t="shared" si="2"/>
        <v>Prihodi iz nadležnog proračuna za financiranje redovne djelatnosti proračunskih korisnika</v>
      </c>
      <c r="G4" s="153">
        <v>166752</v>
      </c>
      <c r="H4" s="153">
        <v>166752</v>
      </c>
      <c r="I4" s="153">
        <v>166752</v>
      </c>
      <c r="J4" s="242"/>
      <c r="K4" s="175" t="str">
        <f>IF(E4="","",'OPĆI DIO'!$C$1)</f>
        <v>2217 SVEUČILIŠTE U RIJECI - PRAVNI FAKULTET</v>
      </c>
      <c r="L4" s="40" t="str">
        <f t="shared" ref="L4:L67" si="3">LEFT(E4,2)</f>
        <v>67</v>
      </c>
      <c r="M4" s="40" t="str">
        <f t="shared" ref="M4:M67" si="4">LEFT(E4,3)</f>
        <v>671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52</v>
      </c>
      <c r="D5" s="38" t="str">
        <f t="shared" si="1"/>
        <v xml:space="preserve">Ostale pomoći i darovnice </v>
      </c>
      <c r="E5" s="242">
        <v>6391</v>
      </c>
      <c r="F5" s="85" t="str">
        <f t="shared" si="2"/>
        <v>Tekući prijenosi između proračunskih korisnika istog proračuna</v>
      </c>
      <c r="G5" s="153">
        <v>16000</v>
      </c>
      <c r="H5" s="153">
        <v>16000</v>
      </c>
      <c r="I5" s="153">
        <v>16000</v>
      </c>
      <c r="J5" s="242" t="s">
        <v>6636</v>
      </c>
      <c r="K5" s="175" t="str">
        <f>IF(E5="","",'OPĆI DIO'!$C$1)</f>
        <v>2217 SVEUČILIŠTE U RIJECI - PRAVNI FAKULTET</v>
      </c>
      <c r="L5" s="40" t="str">
        <f t="shared" si="3"/>
        <v>63</v>
      </c>
      <c r="M5" s="40" t="str">
        <f t="shared" si="4"/>
        <v>639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52</v>
      </c>
      <c r="D6" s="38" t="str">
        <f t="shared" si="1"/>
        <v xml:space="preserve">Ostale pomoći i darovnice </v>
      </c>
      <c r="E6" s="242">
        <v>6391</v>
      </c>
      <c r="F6" s="85" t="str">
        <f t="shared" si="2"/>
        <v>Tekući prijenosi između proračunskih korisnika istog proračuna</v>
      </c>
      <c r="G6" s="153">
        <v>1800</v>
      </c>
      <c r="H6" s="153">
        <v>1800</v>
      </c>
      <c r="I6" s="153">
        <v>1800</v>
      </c>
      <c r="J6" s="242" t="s">
        <v>6635</v>
      </c>
      <c r="K6" s="175" t="str">
        <f>IF(E6="","",'OPĆI DIO'!$C$1)</f>
        <v>2217 SVEUČILIŠTE U RIJECI - PRAVNI FAKULTET</v>
      </c>
      <c r="L6" s="40" t="str">
        <f>LEFT(E6,2)</f>
        <v>63</v>
      </c>
      <c r="M6" s="40" t="str">
        <f t="shared" si="4"/>
        <v>639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52</v>
      </c>
      <c r="D7" s="38" t="str">
        <f t="shared" si="1"/>
        <v xml:space="preserve">Ostale pomoći i darovnice </v>
      </c>
      <c r="E7" s="242">
        <v>632112000</v>
      </c>
      <c r="F7" s="85" t="str">
        <f t="shared" si="2"/>
        <v>Tekuće pomoći od međunarodnih organizacija</v>
      </c>
      <c r="G7" s="153">
        <v>7500</v>
      </c>
      <c r="H7" s="153">
        <v>7500</v>
      </c>
      <c r="I7" s="153">
        <v>7500</v>
      </c>
      <c r="J7" s="242"/>
      <c r="K7" s="175" t="str">
        <f>IF(E7="","",'OPĆI DIO'!$C$1)</f>
        <v>2217 SVEUČILIŠTE U RIJECI - PRAVNI FAKULTET</v>
      </c>
      <c r="L7" s="40" t="str">
        <f t="shared" si="3"/>
        <v>63</v>
      </c>
      <c r="M7" s="40" t="str">
        <f t="shared" si="4"/>
        <v>632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61</v>
      </c>
      <c r="D8" s="38" t="str">
        <f t="shared" si="1"/>
        <v xml:space="preserve">Donacije </v>
      </c>
      <c r="E8" s="242">
        <v>663110000</v>
      </c>
      <c r="F8" s="85" t="str">
        <f t="shared" si="2"/>
        <v>Tekuće donacije od fizičkih osoba</v>
      </c>
      <c r="G8" s="153">
        <v>4700</v>
      </c>
      <c r="H8" s="153">
        <v>4700</v>
      </c>
      <c r="I8" s="153">
        <v>4700</v>
      </c>
      <c r="J8" s="242"/>
      <c r="K8" s="175" t="str">
        <f>IF(E8="","",'OPĆI DIO'!$C$1)</f>
        <v>2217 SVEUČILIŠTE U RIJECI - PRAVNI FAKULTET</v>
      </c>
      <c r="L8" s="40" t="str">
        <f t="shared" si="3"/>
        <v>66</v>
      </c>
      <c r="M8" s="40" t="str">
        <f t="shared" si="4"/>
        <v>663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>08006</v>
      </c>
      <c r="B9" s="239" t="str">
        <f>IF(E9="","",VLOOKUP('OPĆI DIO'!$C$1,'OPĆI DIO'!$N$4:$W$137,9,FALSE))</f>
        <v>Sveučilišta i veleučilišta u Republici Hrvatskoj</v>
      </c>
      <c r="C9" s="82">
        <f t="shared" si="0"/>
        <v>61</v>
      </c>
      <c r="D9" s="38" t="str">
        <f t="shared" si="1"/>
        <v xml:space="preserve">Donacije </v>
      </c>
      <c r="E9" s="242">
        <v>663130000</v>
      </c>
      <c r="F9" s="85" t="str">
        <f t="shared" si="2"/>
        <v>Tekuće donacije od trgovačkih društava</v>
      </c>
      <c r="G9" s="153">
        <v>500</v>
      </c>
      <c r="H9" s="153">
        <v>500</v>
      </c>
      <c r="I9" s="153">
        <v>500</v>
      </c>
      <c r="J9" s="242"/>
      <c r="K9" s="175" t="str">
        <f>IF(E9="","",'OPĆI DIO'!$C$1)</f>
        <v>2217 SVEUČILIŠTE U RIJECI - PRAVNI FAKULTET</v>
      </c>
      <c r="L9" s="40" t="str">
        <f t="shared" si="3"/>
        <v>66</v>
      </c>
      <c r="M9" s="40" t="str">
        <f t="shared" si="4"/>
        <v>663</v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>08006</v>
      </c>
      <c r="B10" s="239" t="str">
        <f>IF(E10="","",VLOOKUP('OPĆI DIO'!$C$1,'OPĆI DIO'!$N$4:$W$137,9,FALSE))</f>
        <v>Sveučilišta i veleučilišta u Republici Hrvatskoj</v>
      </c>
      <c r="C10" s="82">
        <f t="shared" si="0"/>
        <v>52</v>
      </c>
      <c r="D10" s="38" t="str">
        <f t="shared" si="1"/>
        <v xml:space="preserve">Ostale pomoći i darovnice </v>
      </c>
      <c r="E10" s="242">
        <v>6361</v>
      </c>
      <c r="F10" s="85" t="str">
        <f t="shared" si="2"/>
        <v>Tekuće pomoći proračunskim korisnicima iz proračuna JLP(R)S koji im nije nadležan</v>
      </c>
      <c r="G10" s="153">
        <v>1000</v>
      </c>
      <c r="H10" s="153">
        <v>1000</v>
      </c>
      <c r="I10" s="153">
        <v>1000</v>
      </c>
      <c r="J10" s="242"/>
      <c r="K10" s="175" t="str">
        <f>IF(E10="","",'OPĆI DIO'!$C$1)</f>
        <v>2217 SVEUČILIŠTE U RIJECI - PRAVNI FAKULTET</v>
      </c>
      <c r="L10" s="40" t="str">
        <f t="shared" si="3"/>
        <v>63</v>
      </c>
      <c r="M10" s="40" t="str">
        <f t="shared" si="4"/>
        <v>636</v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>08006</v>
      </c>
      <c r="B11" s="239" t="str">
        <f>IF(E11="","",VLOOKUP('OPĆI DIO'!$C$1,'OPĆI DIO'!$N$4:$W$137,9,FALSE))</f>
        <v>Sveučilišta i veleučilišta u Republici Hrvatskoj</v>
      </c>
      <c r="C11" s="82">
        <f t="shared" si="0"/>
        <v>31</v>
      </c>
      <c r="D11" s="38" t="str">
        <f t="shared" si="1"/>
        <v>Vlastiti prihodi</v>
      </c>
      <c r="E11" s="242">
        <v>6615</v>
      </c>
      <c r="F11" s="85" t="str">
        <f t="shared" si="2"/>
        <v>Prihodi od pruženih usluga</v>
      </c>
      <c r="G11" s="153">
        <f>148700+4400</f>
        <v>153100</v>
      </c>
      <c r="H11" s="153">
        <f>148700+4400</f>
        <v>153100</v>
      </c>
      <c r="I11" s="153">
        <f>148700+4400</f>
        <v>153100</v>
      </c>
      <c r="J11" s="242"/>
      <c r="K11" s="175" t="str">
        <f>IF(E11="","",'OPĆI DIO'!$C$1)</f>
        <v>2217 SVEUČILIŠTE U RIJECI - PRAVNI FAKULTET</v>
      </c>
      <c r="L11" s="40" t="str">
        <f t="shared" si="3"/>
        <v>66</v>
      </c>
      <c r="M11" s="40" t="str">
        <f t="shared" si="4"/>
        <v>661</v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43</v>
      </c>
      <c r="D12" s="38" t="str">
        <f t="shared" si="1"/>
        <v>Ostali prihodi za posebne namjene</v>
      </c>
      <c r="E12" s="242">
        <v>65264</v>
      </c>
      <c r="F12" s="85" t="str">
        <f t="shared" si="2"/>
        <v>Sufinanciranje cijene usluge, participacije i slično</v>
      </c>
      <c r="G12" s="153">
        <f>650120-12100+24000-100000</f>
        <v>562020</v>
      </c>
      <c r="H12" s="153">
        <f>650120-12100+24000-100000</f>
        <v>562020</v>
      </c>
      <c r="I12" s="153">
        <f>650120-12100+24000-100000</f>
        <v>562020</v>
      </c>
      <c r="J12" s="242"/>
      <c r="K12" s="175" t="str">
        <f>IF(E12="","",'OPĆI DIO'!$C$1)</f>
        <v>2217 SVEUČILIŠTE U RIJECI - PRAVNI FAKULTET</v>
      </c>
      <c r="L12" s="40" t="str">
        <f t="shared" si="3"/>
        <v>65</v>
      </c>
      <c r="M12" s="40" t="str">
        <f t="shared" si="4"/>
        <v>652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/>
      </c>
      <c r="B13" s="239" t="str">
        <f>IF(E13="","",VLOOKUP('OPĆI DIO'!$C$1,'OPĆI DIO'!$N$4:$W$137,9,FALSE))</f>
        <v/>
      </c>
      <c r="C13" s="82" t="str">
        <f t="shared" si="0"/>
        <v/>
      </c>
      <c r="D13" s="38" t="str">
        <f t="shared" si="1"/>
        <v/>
      </c>
      <c r="E13" s="242"/>
      <c r="F13" s="85" t="str">
        <f t="shared" si="2"/>
        <v/>
      </c>
      <c r="G13" s="153"/>
      <c r="H13" s="153"/>
      <c r="I13" s="153"/>
      <c r="J13" s="242"/>
      <c r="K13" s="175" t="str">
        <f>IF(E13="","",'OPĆI DIO'!$C$1)</f>
        <v/>
      </c>
      <c r="L13" s="40" t="str">
        <f t="shared" si="3"/>
        <v/>
      </c>
      <c r="M13" s="40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/>
      </c>
      <c r="B14" s="239" t="str">
        <f>IF(E14="","",VLOOKUP('OPĆI DIO'!$C$1,'OPĆI DIO'!$N$4:$W$137,9,FALSE))</f>
        <v/>
      </c>
      <c r="C14" s="82" t="str">
        <f t="shared" si="0"/>
        <v/>
      </c>
      <c r="D14" s="38" t="str">
        <f t="shared" si="1"/>
        <v/>
      </c>
      <c r="E14" s="242"/>
      <c r="F14" s="85" t="str">
        <f t="shared" si="2"/>
        <v/>
      </c>
      <c r="G14" s="153"/>
      <c r="H14" s="153"/>
      <c r="I14" s="153"/>
      <c r="J14" s="242"/>
      <c r="K14" s="175" t="str">
        <f>IF(E14="","",'OPĆI DIO'!$C$1)</f>
        <v/>
      </c>
      <c r="L14" s="40" t="str">
        <f t="shared" si="3"/>
        <v/>
      </c>
      <c r="M14" s="40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/>
      </c>
      <c r="B15" s="239" t="str">
        <f>IF(E15="","",VLOOKUP('OPĆI DIO'!$C$1,'OPĆI DIO'!$N$4:$W$137,9,FALSE))</f>
        <v/>
      </c>
      <c r="C15" s="82" t="str">
        <f t="shared" si="0"/>
        <v/>
      </c>
      <c r="D15" s="38" t="str">
        <f t="shared" si="1"/>
        <v/>
      </c>
      <c r="E15" s="242"/>
      <c r="F15" s="85" t="str">
        <f t="shared" si="2"/>
        <v/>
      </c>
      <c r="G15" s="153"/>
      <c r="H15" s="153"/>
      <c r="I15" s="153"/>
      <c r="J15" s="242"/>
      <c r="K15" s="175" t="str">
        <f>IF(E15="","",'OPĆI DIO'!$C$1)</f>
        <v/>
      </c>
      <c r="L15" s="40" t="str">
        <f t="shared" si="3"/>
        <v/>
      </c>
      <c r="M15" s="40" t="str">
        <f t="shared" si="4"/>
        <v/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/>
      <c r="H16" s="153"/>
      <c r="I16" s="153"/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/>
      </c>
      <c r="B17" s="239" t="str">
        <f>IF(E17="","",VLOOKUP('OPĆI DIO'!$C$1,'OPĆI DIO'!$N$4:$W$137,9,FALSE))</f>
        <v/>
      </c>
      <c r="C17" s="82" t="str">
        <f t="shared" si="0"/>
        <v/>
      </c>
      <c r="D17" s="38" t="str">
        <f t="shared" si="1"/>
        <v/>
      </c>
      <c r="E17" s="242"/>
      <c r="F17" s="85" t="str">
        <f t="shared" si="2"/>
        <v/>
      </c>
      <c r="G17" s="153"/>
      <c r="H17" s="153"/>
      <c r="I17" s="153"/>
      <c r="J17" s="242"/>
      <c r="K17" s="175" t="str">
        <f>IF(E17="","",'OPĆI DIO'!$C$1)</f>
        <v/>
      </c>
      <c r="L17" s="40" t="str">
        <f t="shared" si="3"/>
        <v/>
      </c>
      <c r="M17" s="40" t="str">
        <f t="shared" si="4"/>
        <v/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2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18">
        <v>6541</v>
      </c>
      <c r="S19" s="31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242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18" t="s">
        <v>6620</v>
      </c>
      <c r="S20" s="31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242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18" t="s">
        <v>6621</v>
      </c>
      <c r="S21" s="31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18" t="s">
        <v>6622</v>
      </c>
      <c r="S22" s="31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18" t="s">
        <v>6623</v>
      </c>
      <c r="S23" s="31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18" t="s">
        <v>6624</v>
      </c>
      <c r="S24" s="318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18" t="s">
        <v>6625</v>
      </c>
      <c r="S25" s="318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18" t="s">
        <v>4532</v>
      </c>
      <c r="S26" s="31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3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3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3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3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3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3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3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3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3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3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3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3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3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3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3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3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3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3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3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3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3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3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3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3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3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3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3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3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3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3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3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3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3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3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3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3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3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3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3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3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3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3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3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3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3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3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3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3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3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3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3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3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3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3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3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3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3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3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3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3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3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3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3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3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3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3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3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3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3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3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3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3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3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3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3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3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3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3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3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3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3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3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3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3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3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3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3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3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3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3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3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3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3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3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3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3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3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3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3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3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3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3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3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3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3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3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3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3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3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3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3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3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3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3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3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3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3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3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3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3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3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3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3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3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3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3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3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3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3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3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3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3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3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3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3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3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3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3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3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3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3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3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3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3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3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3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3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3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3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3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3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3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3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3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3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3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3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3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3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3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3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3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3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3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3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3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3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3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3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3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3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3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3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3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3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3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3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3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3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3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3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3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3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3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3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3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3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3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3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3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3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3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3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3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3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3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3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3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3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3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3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3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3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3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3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3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3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3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3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3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3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3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3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3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3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3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3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3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3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3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3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3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3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3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3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3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3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3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3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3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3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3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3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3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3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3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3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3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3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3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3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3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3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3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3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3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3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3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3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3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3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3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3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3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3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3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3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3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3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3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3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3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3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3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3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3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3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3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3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3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3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3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3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3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3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3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3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3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3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3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3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3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3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3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3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3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3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3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3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3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3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3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3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3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3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3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3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3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3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3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3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3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3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3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3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3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3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3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3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3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3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3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3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3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3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3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3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3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3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3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3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3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3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3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3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3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3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3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3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3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3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3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3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3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3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3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3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3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3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3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3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3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3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3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3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3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3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3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3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3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3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3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3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3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3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3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3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3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3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3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3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3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3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3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3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3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3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3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3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3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3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3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3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3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3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3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3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3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3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3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3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3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3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3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3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3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3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3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3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3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3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3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3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3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3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3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3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3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3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3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3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3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3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3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3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3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3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3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3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3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3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3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3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3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3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3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3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3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3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3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3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3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3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3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3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3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3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3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3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3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3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3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3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3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3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3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3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3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3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3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3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3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3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3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3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3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3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3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3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3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3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3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3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3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3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3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3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3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3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3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3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3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3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3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3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3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3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3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3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3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3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3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3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3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125" zoomScaleNormal="125" workbookViewId="0">
      <pane ySplit="2" topLeftCell="A162" activePane="bottomLeft" state="frozen"/>
      <selection pane="bottomLeft" activeCell="J175" sqref="J17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4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9" t="s">
        <v>3019</v>
      </c>
      <c r="B1" s="349"/>
      <c r="C1" s="349"/>
      <c r="D1" s="349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2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IFERROR(VLOOKUP(C3,$T$6:$U$23,2,FALSE),"")</f>
        <v>Opći prihodi i primici</v>
      </c>
      <c r="E3" s="50">
        <v>3111</v>
      </c>
      <c r="F3" s="45" t="str">
        <f t="shared" ref="F3:F66" si="0">IFERROR(VLOOKUP(E3,$W$5:$Y$129,2,FALSE),"")</f>
        <v>Plaće za redovan rad</v>
      </c>
      <c r="G3" s="246" t="s">
        <v>56</v>
      </c>
      <c r="H3" s="45" t="str">
        <f>IFERROR(VLOOKUP(G3,$AC$6:$AD$353,2,FALSE),"")</f>
        <v>REDOVNA DJELATNOST SVEUČILIŠTA U RIJECI</v>
      </c>
      <c r="I3" s="45" t="str">
        <f>IFERROR(VLOOKUP(G3,$AC$6:$AG$353,3,FALSE),"")</f>
        <v>0942</v>
      </c>
      <c r="J3" s="153">
        <v>2800091</v>
      </c>
      <c r="K3" s="153">
        <v>2814091</v>
      </c>
      <c r="L3" s="153">
        <v>2828161</v>
      </c>
      <c r="M3" s="303"/>
      <c r="N3" s="175" t="str">
        <f>IF(C3="","",'OPĆI DIO'!$C$1)</f>
        <v>2217 SVEUČILIŠTE U RIJECI - PRAVNI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7" si="1">IFERROR(VLOOKUP(C4,$T$6:$U$23,2,FALSE),"")</f>
        <v>Opći prihodi i primici</v>
      </c>
      <c r="E4" s="50">
        <v>3132</v>
      </c>
      <c r="F4" s="45" t="str">
        <f t="shared" si="0"/>
        <v>Doprinosi za obvezno zdravstveno osiguranje</v>
      </c>
      <c r="G4" s="246" t="s">
        <v>56</v>
      </c>
      <c r="H4" s="45" t="str">
        <f t="shared" ref="H4:H67" si="2">IFERROR(VLOOKUP(G4,$AC$6:$AD$353,2,FALSE),"")</f>
        <v>REDOVNA DJELATNOST SVEUČILIŠTA U RIJECI</v>
      </c>
      <c r="I4" s="45" t="str">
        <f t="shared" ref="I4:I67" si="3">IFERROR(VLOOKUP(G4,$AC$6:$AG$353,3,FALSE),"")</f>
        <v>0942</v>
      </c>
      <c r="J4" s="153">
        <v>456492</v>
      </c>
      <c r="K4" s="153">
        <v>458774</v>
      </c>
      <c r="L4" s="153">
        <v>461068</v>
      </c>
      <c r="M4" s="303"/>
      <c r="N4" s="175" t="str">
        <f>IF(C4="","",'OPĆI DIO'!$C$1)</f>
        <v>2217 SVEUČILIŠTE U RIJECI - PRAVNI FAKULTET</v>
      </c>
      <c r="O4" s="40" t="str">
        <f t="shared" ref="O4:O67" si="4">LEFT(E4,3)</f>
        <v>313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3114</v>
      </c>
      <c r="F5" s="45" t="str">
        <f t="shared" si="0"/>
        <v>Plaće za posebne uvjete rada</v>
      </c>
      <c r="G5" s="246" t="s">
        <v>56</v>
      </c>
      <c r="H5" s="45" t="str">
        <f t="shared" si="2"/>
        <v>REDOVNA DJELATNOST SVEUČILIŠTA U RIJECI</v>
      </c>
      <c r="I5" s="45" t="str">
        <f t="shared" si="3"/>
        <v>0942</v>
      </c>
      <c r="J5" s="153">
        <v>0</v>
      </c>
      <c r="K5" s="153">
        <v>0</v>
      </c>
      <c r="L5" s="153">
        <v>0</v>
      </c>
      <c r="M5" s="303"/>
      <c r="N5" s="175" t="str">
        <f>IF(C5="","",'OPĆI DIO'!$C$1)</f>
        <v>2217 SVEUČILIŠTE U RIJECI - PRAVNI FAKULTET</v>
      </c>
      <c r="O5" s="40" t="str">
        <f t="shared" si="4"/>
        <v>311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3121</v>
      </c>
      <c r="F6" s="45" t="str">
        <f t="shared" si="0"/>
        <v>Ostali rashodi za zaposlene</v>
      </c>
      <c r="G6" s="246" t="s">
        <v>56</v>
      </c>
      <c r="H6" s="45" t="str">
        <f t="shared" si="2"/>
        <v>REDOVNA DJELATNOST SVEUČILIŠTA U RIJECI</v>
      </c>
      <c r="I6" s="45" t="str">
        <f t="shared" si="3"/>
        <v>0942</v>
      </c>
      <c r="J6" s="153">
        <v>77664</v>
      </c>
      <c r="K6" s="153">
        <v>78052</v>
      </c>
      <c r="L6" s="153">
        <v>78442</v>
      </c>
      <c r="M6" s="303"/>
      <c r="N6" s="175" t="str">
        <f>IF(C6="","",'OPĆI DIO'!$C$1)</f>
        <v>2217 SVEUČILIŠTE U RIJECI - PRAVNI FAKULTET</v>
      </c>
      <c r="O6" s="40" t="str">
        <f t="shared" si="4"/>
        <v>312</v>
      </c>
      <c r="P6" s="40" t="str">
        <f t="shared" si="5"/>
        <v>31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0"/>
        <v>Naknade za prijevoz, za rad na terenu i odvojeni život</v>
      </c>
      <c r="G7" s="246" t="s">
        <v>56</v>
      </c>
      <c r="H7" s="45" t="str">
        <f t="shared" si="2"/>
        <v>REDOVNA DJELATNOST SVEUČILIŠTA U RIJECI</v>
      </c>
      <c r="I7" s="45" t="str">
        <f t="shared" si="3"/>
        <v>0942</v>
      </c>
      <c r="J7" s="153">
        <v>42756</v>
      </c>
      <c r="K7" s="153">
        <v>42756</v>
      </c>
      <c r="L7" s="153">
        <v>42756</v>
      </c>
      <c r="M7" s="303"/>
      <c r="N7" s="175" t="str">
        <f>IF(C7="","",'OPĆI DIO'!$C$1)</f>
        <v>2217 SVEUČILIŠTE U RIJECI - PRAVNI FAKULTET</v>
      </c>
      <c r="O7" s="40" t="str">
        <f t="shared" si="4"/>
        <v>321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0"/>
        <v>Zdravstvene i veterinarske usluge</v>
      </c>
      <c r="G8" s="246" t="s">
        <v>56</v>
      </c>
      <c r="H8" s="45" t="str">
        <f t="shared" si="2"/>
        <v>REDOVNA DJELATNOST SVEUČILIŠTA U RIJECI</v>
      </c>
      <c r="I8" s="45" t="str">
        <f t="shared" si="3"/>
        <v>0942</v>
      </c>
      <c r="J8" s="153">
        <v>0</v>
      </c>
      <c r="K8" s="153">
        <v>0</v>
      </c>
      <c r="L8" s="153">
        <v>0</v>
      </c>
      <c r="M8" s="303"/>
      <c r="N8" s="175" t="str">
        <f>IF(C8="","",'OPĆI DIO'!$C$1)</f>
        <v>2217 SVEUČILIŠTE U RIJECI - PRAVNI FAKULTET</v>
      </c>
      <c r="O8" s="40" t="str">
        <f t="shared" si="4"/>
        <v>323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0"/>
        <v>Pristojbe i naknade</v>
      </c>
      <c r="G9" s="246" t="s">
        <v>56</v>
      </c>
      <c r="H9" s="45" t="str">
        <f t="shared" si="2"/>
        <v>REDOVNA DJELATNOST SVEUČILIŠTA U RIJECI</v>
      </c>
      <c r="I9" s="45" t="str">
        <f t="shared" si="3"/>
        <v>0942</v>
      </c>
      <c r="J9" s="153">
        <v>0</v>
      </c>
      <c r="K9" s="153">
        <v>0</v>
      </c>
      <c r="L9" s="153">
        <v>0</v>
      </c>
      <c r="M9" s="303"/>
      <c r="N9" s="175" t="str">
        <f>IF(C9="","",'OPĆI DIO'!$C$1)</f>
        <v>2217 SVEUČILIŠTE U RIJECI - PRAVNI FAKULTET</v>
      </c>
      <c r="O9" s="40" t="str">
        <f t="shared" si="4"/>
        <v>329</v>
      </c>
      <c r="P9" s="40" t="str">
        <f t="shared" si="5"/>
        <v>32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3811</v>
      </c>
      <c r="F10" s="45" t="str">
        <f t="shared" si="0"/>
        <v>Tekuće donacije u novcu</v>
      </c>
      <c r="G10" s="246" t="s">
        <v>56</v>
      </c>
      <c r="H10" s="45" t="str">
        <f t="shared" si="2"/>
        <v>REDOVNA DJELATNOST SVEUČILIŠTA U RIJECI</v>
      </c>
      <c r="I10" s="45" t="str">
        <f t="shared" si="3"/>
        <v>0942</v>
      </c>
      <c r="J10" s="153">
        <v>0</v>
      </c>
      <c r="K10" s="153">
        <v>0</v>
      </c>
      <c r="L10" s="153">
        <v>0</v>
      </c>
      <c r="M10" s="303"/>
      <c r="N10" s="175" t="str">
        <f>IF(C10="","",'OPĆI DIO'!$C$1)</f>
        <v>2217 SVEUČILIŠTE U RIJECI - PRAVNI FAKULTET</v>
      </c>
      <c r="O10" s="40" t="str">
        <f t="shared" si="4"/>
        <v>381</v>
      </c>
      <c r="P10" s="40" t="str">
        <f t="shared" si="5"/>
        <v>38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3221</v>
      </c>
      <c r="F11" s="45" t="str">
        <f t="shared" si="0"/>
        <v>Uredski materijal i ostali materijalni rashodi</v>
      </c>
      <c r="G11" s="246" t="s">
        <v>658</v>
      </c>
      <c r="H11" s="45" t="str">
        <f t="shared" si="2"/>
        <v>PROGRAMSKO FINANCIRANJE JAVNIH VISOKIH UČILIŠTA</v>
      </c>
      <c r="I11" s="45" t="str">
        <f t="shared" si="3"/>
        <v>0942</v>
      </c>
      <c r="J11" s="153">
        <v>10000</v>
      </c>
      <c r="K11" s="153">
        <v>10000</v>
      </c>
      <c r="L11" s="153">
        <v>10000</v>
      </c>
      <c r="M11" s="303"/>
      <c r="N11" s="175" t="str">
        <f>IF(C11="","",'OPĆI DIO'!$C$1)</f>
        <v>2217 SVEUČILIŠTE U RIJECI - PRAVNI FAKULTET</v>
      </c>
      <c r="O11" s="40" t="str">
        <f t="shared" si="4"/>
        <v>322</v>
      </c>
      <c r="P11" s="40" t="str">
        <f t="shared" si="5"/>
        <v>32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3223</v>
      </c>
      <c r="F12" s="45" t="str">
        <f t="shared" si="0"/>
        <v>Energija</v>
      </c>
      <c r="G12" s="246" t="s">
        <v>658</v>
      </c>
      <c r="H12" s="45" t="str">
        <f t="shared" si="2"/>
        <v>PROGRAMSKO FINANCIRANJE JAVNIH VISOKIH UČILIŠTA</v>
      </c>
      <c r="I12" s="45" t="str">
        <f t="shared" si="3"/>
        <v>0942</v>
      </c>
      <c r="J12" s="153">
        <v>47000</v>
      </c>
      <c r="K12" s="153">
        <v>47000</v>
      </c>
      <c r="L12" s="153">
        <v>47000</v>
      </c>
      <c r="M12" s="303"/>
      <c r="N12" s="175" t="str">
        <f>IF(C12="","",'OPĆI DIO'!$C$1)</f>
        <v>2217 SVEUČILIŠTE U RIJECI - PRAVNI FAKULTET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3232</v>
      </c>
      <c r="F13" s="45" t="str">
        <f t="shared" si="0"/>
        <v>Usluge tekućeg i investicijskog održavanja</v>
      </c>
      <c r="G13" s="246" t="s">
        <v>658</v>
      </c>
      <c r="H13" s="45" t="str">
        <f t="shared" si="2"/>
        <v>PROGRAMSKO FINANCIRANJE JAVNIH VISOKIH UČILIŠTA</v>
      </c>
      <c r="I13" s="45" t="str">
        <f t="shared" si="3"/>
        <v>0942</v>
      </c>
      <c r="J13" s="153">
        <v>9000</v>
      </c>
      <c r="K13" s="153">
        <v>9000</v>
      </c>
      <c r="L13" s="153">
        <v>9000</v>
      </c>
      <c r="M13" s="303"/>
      <c r="N13" s="175" t="str">
        <f>IF(C13="","",'OPĆI DIO'!$C$1)</f>
        <v>2217 SVEUČILIŠTE U RIJECI - PRAVNI FAKULTET</v>
      </c>
      <c r="O13" s="40" t="str">
        <f t="shared" si="4"/>
        <v>323</v>
      </c>
      <c r="P13" s="40" t="str">
        <f t="shared" si="5"/>
        <v>32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3231</v>
      </c>
      <c r="F14" s="45" t="str">
        <f t="shared" si="0"/>
        <v>Usluge telefona, interneta, pošte i prijevoza</v>
      </c>
      <c r="G14" s="246" t="s">
        <v>658</v>
      </c>
      <c r="H14" s="45" t="str">
        <f t="shared" si="2"/>
        <v>PROGRAMSKO FINANCIRANJE JAVNIH VISOKIH UČILIŠTA</v>
      </c>
      <c r="I14" s="45" t="str">
        <f t="shared" si="3"/>
        <v>0942</v>
      </c>
      <c r="J14" s="153">
        <v>8000</v>
      </c>
      <c r="K14" s="153">
        <v>8000</v>
      </c>
      <c r="L14" s="153">
        <v>8000</v>
      </c>
      <c r="M14" s="303"/>
      <c r="N14" s="175" t="str">
        <f>IF(C14="","",'OPĆI DIO'!$C$1)</f>
        <v>2217 SVEUČILIŠTE U RIJECI - PRAVNI FAKULTET</v>
      </c>
      <c r="O14" s="40" t="str">
        <f t="shared" si="4"/>
        <v>323</v>
      </c>
      <c r="P14" s="40" t="str">
        <f t="shared" si="5"/>
        <v>32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3233</v>
      </c>
      <c r="F15" s="45" t="str">
        <f t="shared" si="0"/>
        <v>Usluge promidžbe i informiranja</v>
      </c>
      <c r="G15" s="246" t="s">
        <v>658</v>
      </c>
      <c r="H15" s="45" t="str">
        <f t="shared" si="2"/>
        <v>PROGRAMSKO FINANCIRANJE JAVNIH VISOKIH UČILIŠTA</v>
      </c>
      <c r="I15" s="45" t="str">
        <f t="shared" si="3"/>
        <v>0942</v>
      </c>
      <c r="J15" s="153">
        <v>2000</v>
      </c>
      <c r="K15" s="153">
        <v>2000</v>
      </c>
      <c r="L15" s="153">
        <v>2000</v>
      </c>
      <c r="M15" s="303"/>
      <c r="N15" s="175" t="str">
        <f>IF(C15="","",'OPĆI DIO'!$C$1)</f>
        <v>2217 SVEUČILIŠTE U RIJECI - PRAVNI FAKULTET</v>
      </c>
      <c r="O15" s="40" t="str">
        <f t="shared" si="4"/>
        <v>323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3234</v>
      </c>
      <c r="F16" s="45" t="str">
        <f t="shared" si="0"/>
        <v>Komunalne usluge</v>
      </c>
      <c r="G16" s="246" t="s">
        <v>658</v>
      </c>
      <c r="H16" s="45" t="str">
        <f t="shared" si="2"/>
        <v>PROGRAMSKO FINANCIRANJE JAVNIH VISOKIH UČILIŠTA</v>
      </c>
      <c r="I16" s="45" t="str">
        <f t="shared" si="3"/>
        <v>0942</v>
      </c>
      <c r="J16" s="153">
        <v>8000</v>
      </c>
      <c r="K16" s="153">
        <v>8000</v>
      </c>
      <c r="L16" s="153">
        <v>8000</v>
      </c>
      <c r="M16" s="303"/>
      <c r="N16" s="175" t="str">
        <f>IF(C16="","",'OPĆI DIO'!$C$1)</f>
        <v>2217 SVEUČILIŠTE U RIJECI - PRAVNI FAKULTET</v>
      </c>
      <c r="O16" s="40" t="str">
        <f t="shared" si="4"/>
        <v>323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3237</v>
      </c>
      <c r="F17" s="45" t="str">
        <f t="shared" si="0"/>
        <v>Intelektualne i osobne usluge</v>
      </c>
      <c r="G17" s="246" t="s">
        <v>658</v>
      </c>
      <c r="H17" s="45" t="str">
        <f t="shared" si="2"/>
        <v>PROGRAMSKO FINANCIRANJE JAVNIH VISOKIH UČILIŠTA</v>
      </c>
      <c r="I17" s="45" t="str">
        <f t="shared" si="3"/>
        <v>0942</v>
      </c>
      <c r="J17" s="153">
        <v>27152</v>
      </c>
      <c r="K17" s="153">
        <v>27152</v>
      </c>
      <c r="L17" s="153">
        <v>27152</v>
      </c>
      <c r="M17" s="303"/>
      <c r="N17" s="175" t="str">
        <f>IF(C17="","",'OPĆI DIO'!$C$1)</f>
        <v>2217 SVEUČILIŠTE U RIJECI - PRAVNI FAKULTET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3238</v>
      </c>
      <c r="F18" s="45" t="str">
        <f t="shared" si="0"/>
        <v>Računalne usluge</v>
      </c>
      <c r="G18" s="246" t="s">
        <v>658</v>
      </c>
      <c r="H18" s="45" t="str">
        <f t="shared" si="2"/>
        <v>PROGRAMSKO FINANCIRANJE JAVNIH VISOKIH UČILIŠTA</v>
      </c>
      <c r="I18" s="45" t="str">
        <f t="shared" si="3"/>
        <v>0942</v>
      </c>
      <c r="J18" s="153">
        <v>3000</v>
      </c>
      <c r="K18" s="153">
        <v>3000</v>
      </c>
      <c r="L18" s="153">
        <v>3000</v>
      </c>
      <c r="M18" s="303"/>
      <c r="N18" s="175" t="str">
        <f>IF(C18="","",'OPĆI DIO'!$C$1)</f>
        <v>2217 SVEUČILIŠTE U RIJECI - PRAVNI FAKULTET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3239</v>
      </c>
      <c r="F19" s="45" t="str">
        <f t="shared" si="0"/>
        <v>Ostale usluge</v>
      </c>
      <c r="G19" s="246" t="s">
        <v>658</v>
      </c>
      <c r="H19" s="45" t="str">
        <f t="shared" si="2"/>
        <v>PROGRAMSKO FINANCIRANJE JAVNIH VISOKIH UČILIŠTA</v>
      </c>
      <c r="I19" s="45" t="str">
        <f t="shared" si="3"/>
        <v>0942</v>
      </c>
      <c r="J19" s="153">
        <f>38500+4000</f>
        <v>42500</v>
      </c>
      <c r="K19" s="153">
        <f>38500+4000</f>
        <v>42500</v>
      </c>
      <c r="L19" s="153">
        <f>38500+4000</f>
        <v>42500</v>
      </c>
      <c r="M19" s="303"/>
      <c r="N19" s="175" t="str">
        <f>IF(C19="","",'OPĆI DIO'!$C$1)</f>
        <v>2217 SVEUČILIŠTE U RIJECI - PRAVNI FAKULTET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3292</v>
      </c>
      <c r="F20" s="45" t="str">
        <f t="shared" si="0"/>
        <v>Premije osiguranja</v>
      </c>
      <c r="G20" s="246" t="s">
        <v>658</v>
      </c>
      <c r="H20" s="45" t="str">
        <f t="shared" si="2"/>
        <v>PROGRAMSKO FINANCIRANJE JAVNIH VISOKIH UČILIŠTA</v>
      </c>
      <c r="I20" s="45" t="str">
        <f t="shared" si="3"/>
        <v>0942</v>
      </c>
      <c r="J20" s="153">
        <v>3000</v>
      </c>
      <c r="K20" s="153">
        <v>3000</v>
      </c>
      <c r="L20" s="153">
        <v>3000</v>
      </c>
      <c r="M20" s="303"/>
      <c r="N20" s="175" t="str">
        <f>IF(C20="","",'OPĆI DIO'!$C$1)</f>
        <v>2217 SVEUČILIŠTE U RIJECI - PRAVNI FAKULTET</v>
      </c>
      <c r="O20" s="40" t="str">
        <f t="shared" si="4"/>
        <v>329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3431</v>
      </c>
      <c r="F21" s="45" t="str">
        <f t="shared" si="0"/>
        <v>Bankarske usluge i usluge platnog prometa</v>
      </c>
      <c r="G21" s="246" t="s">
        <v>658</v>
      </c>
      <c r="H21" s="45" t="str">
        <f t="shared" si="2"/>
        <v>PROGRAMSKO FINANCIRANJE JAVNIH VISOKIH UČILIŠTA</v>
      </c>
      <c r="I21" s="45" t="str">
        <f t="shared" si="3"/>
        <v>0942</v>
      </c>
      <c r="J21" s="80">
        <v>7100</v>
      </c>
      <c r="K21" s="80">
        <v>7100</v>
      </c>
      <c r="L21" s="80">
        <v>7100</v>
      </c>
      <c r="M21" s="303"/>
      <c r="N21" s="175" t="str">
        <f>IF(C21="","",'OPĆI DIO'!$C$1)</f>
        <v>2217 SVEUČILIŠTE U RIJECI - PRAVNI FAKULTET</v>
      </c>
      <c r="O21" s="40" t="str">
        <f t="shared" si="4"/>
        <v>343</v>
      </c>
      <c r="P21" s="40" t="str">
        <f t="shared" si="5"/>
        <v>34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31</v>
      </c>
      <c r="D22" s="45" t="str">
        <f t="shared" si="1"/>
        <v>Vlastiti prihodi</v>
      </c>
      <c r="E22" s="50">
        <v>3691</v>
      </c>
      <c r="F22" s="45" t="str">
        <f t="shared" si="0"/>
        <v>Tekući prijenosi između proračunskih korisnika istog proraču</v>
      </c>
      <c r="G22" s="246" t="s">
        <v>172</v>
      </c>
      <c r="H22" s="45" t="str">
        <f t="shared" si="2"/>
        <v>REDOVNA DJELATNOST SVEUČILIŠTA U RIJECI (IZ EVIDENCIJSKIH PRIHODA)</v>
      </c>
      <c r="I22" s="45" t="str">
        <f t="shared" si="3"/>
        <v>0942</v>
      </c>
      <c r="J22" s="153">
        <v>3300</v>
      </c>
      <c r="K22" s="153">
        <v>3300</v>
      </c>
      <c r="L22" s="153">
        <v>3300</v>
      </c>
      <c r="M22" s="303" t="s">
        <v>6635</v>
      </c>
      <c r="N22" s="175" t="str">
        <f>IF(C22="","",'OPĆI DIO'!$C$1)</f>
        <v>2217 SVEUČILIŠTE U RIJECI - PRAVNI FAKULTET</v>
      </c>
      <c r="O22" s="40" t="str">
        <f t="shared" si="4"/>
        <v>369</v>
      </c>
      <c r="P22" s="40" t="str">
        <f t="shared" si="5"/>
        <v>36</v>
      </c>
      <c r="Q22" s="40" t="str">
        <f t="shared" si="6"/>
        <v>31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31</v>
      </c>
      <c r="D23" s="45" t="str">
        <f t="shared" si="1"/>
        <v>Vlastiti prihodi</v>
      </c>
      <c r="E23" s="50">
        <v>3691</v>
      </c>
      <c r="F23" s="45" t="str">
        <f t="shared" si="0"/>
        <v>Tekući prijenosi između proračunskih korisnika istog proraču</v>
      </c>
      <c r="G23" s="246" t="s">
        <v>172</v>
      </c>
      <c r="H23" s="45" t="str">
        <f t="shared" si="2"/>
        <v>REDOVNA DJELATNOST SVEUČILIŠTA U RIJECI (IZ EVIDENCIJSKIH PRIHODA)</v>
      </c>
      <c r="I23" s="45" t="str">
        <f t="shared" si="3"/>
        <v>0942</v>
      </c>
      <c r="J23" s="153">
        <v>1100</v>
      </c>
      <c r="K23" s="153">
        <v>1100</v>
      </c>
      <c r="L23" s="153">
        <v>1100</v>
      </c>
      <c r="M23" s="303" t="s">
        <v>6635</v>
      </c>
      <c r="N23" s="175" t="str">
        <f>IF(C23="","",'OPĆI DIO'!$C$1)</f>
        <v>2217 SVEUČILIŠTE U RIJECI - PRAVNI FAKULTET</v>
      </c>
      <c r="O23" s="40" t="str">
        <f t="shared" si="4"/>
        <v>369</v>
      </c>
      <c r="P23" s="40" t="str">
        <f t="shared" si="5"/>
        <v>36</v>
      </c>
      <c r="Q23" s="40" t="str">
        <f t="shared" si="6"/>
        <v>31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3691</v>
      </c>
      <c r="F24" s="45" t="str">
        <f t="shared" si="0"/>
        <v>Tekući prijenosi između proračunskih korisnika istog proraču</v>
      </c>
      <c r="G24" s="246" t="s">
        <v>172</v>
      </c>
      <c r="H24" s="45" t="str">
        <f t="shared" si="2"/>
        <v>REDOVNA DJELATNOST SVEUČILIŠTA U RIJECI (IZ EVIDENCIJSKIH PRIHODA)</v>
      </c>
      <c r="I24" s="45" t="str">
        <f t="shared" si="3"/>
        <v>0942</v>
      </c>
      <c r="J24" s="153">
        <v>18000</v>
      </c>
      <c r="K24" s="153">
        <v>18000</v>
      </c>
      <c r="L24" s="153">
        <v>18000</v>
      </c>
      <c r="M24" s="303" t="s">
        <v>6635</v>
      </c>
      <c r="N24" s="175" t="str">
        <f>IF(C24="","",'OPĆI DIO'!$C$1)</f>
        <v>2217 SVEUČILIŠTE U RIJECI - PRAVNI FAKULTET</v>
      </c>
      <c r="O24" s="40" t="str">
        <f t="shared" si="4"/>
        <v>369</v>
      </c>
      <c r="P24" s="40" t="str">
        <f t="shared" si="5"/>
        <v>36</v>
      </c>
      <c r="Q24" s="40" t="str">
        <f t="shared" si="6"/>
        <v>43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3691</v>
      </c>
      <c r="F25" s="45" t="str">
        <f t="shared" si="0"/>
        <v>Tekući prijenosi između proračunskih korisnika istog proraču</v>
      </c>
      <c r="G25" s="246" t="s">
        <v>172</v>
      </c>
      <c r="H25" s="45" t="str">
        <f t="shared" si="2"/>
        <v>REDOVNA DJELATNOST SVEUČILIŠTA U RIJECI (IZ EVIDENCIJSKIH PRIHODA)</v>
      </c>
      <c r="I25" s="45" t="str">
        <f t="shared" si="3"/>
        <v>0942</v>
      </c>
      <c r="J25" s="153">
        <v>6000</v>
      </c>
      <c r="K25" s="153">
        <v>6000</v>
      </c>
      <c r="L25" s="153">
        <v>6000</v>
      </c>
      <c r="M25" s="303" t="s">
        <v>6635</v>
      </c>
      <c r="N25" s="175" t="str">
        <f>IF(C25="","",'OPĆI DIO'!$C$1)</f>
        <v>2217 SVEUČILIŠTE U RIJECI - PRAVNI FAKULTET</v>
      </c>
      <c r="O25" s="40" t="str">
        <f t="shared" si="4"/>
        <v>369</v>
      </c>
      <c r="P25" s="40" t="str">
        <f t="shared" si="5"/>
        <v>36</v>
      </c>
      <c r="Q25" s="40" t="str">
        <f t="shared" si="6"/>
        <v>43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52</v>
      </c>
      <c r="D26" s="45" t="str">
        <f t="shared" si="1"/>
        <v>Ostale pomoći</v>
      </c>
      <c r="E26" s="50">
        <v>3211</v>
      </c>
      <c r="F26" s="45" t="str">
        <f t="shared" si="0"/>
        <v>Službena putovanja</v>
      </c>
      <c r="G26" s="246" t="s">
        <v>172</v>
      </c>
      <c r="H26" s="45" t="str">
        <f t="shared" si="2"/>
        <v>REDOVNA DJELATNOST SVEUČILIŠTA U RIJECI (IZ EVIDENCIJSKIH PRIHODA)</v>
      </c>
      <c r="I26" s="45" t="str">
        <f t="shared" si="3"/>
        <v>0942</v>
      </c>
      <c r="J26" s="80">
        <v>0</v>
      </c>
      <c r="K26" s="80">
        <v>526</v>
      </c>
      <c r="L26" s="80">
        <v>526</v>
      </c>
      <c r="M26" s="303"/>
      <c r="N26" s="175" t="str">
        <f>IF(C26="","",'OPĆI DIO'!$C$1)</f>
        <v>2217 SVEUČILIŠTE U RIJECI - PRAVNI FAKULTET</v>
      </c>
      <c r="O26" s="40" t="str">
        <f t="shared" si="4"/>
        <v>321</v>
      </c>
      <c r="P26" s="40" t="str">
        <f t="shared" si="5"/>
        <v>32</v>
      </c>
      <c r="Q26" s="40" t="str">
        <f t="shared" si="6"/>
        <v>52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52</v>
      </c>
      <c r="D27" s="45" t="str">
        <f t="shared" si="1"/>
        <v>Ostale pomoći</v>
      </c>
      <c r="E27" s="50">
        <v>3221</v>
      </c>
      <c r="F27" s="45" t="str">
        <f t="shared" si="0"/>
        <v>Uredski materijal i ostali materijalni rashodi</v>
      </c>
      <c r="G27" s="246" t="s">
        <v>172</v>
      </c>
      <c r="H27" s="45" t="str">
        <f t="shared" si="2"/>
        <v>REDOVNA DJELATNOST SVEUČILIŠTA U RIJECI (IZ EVIDENCIJSKIH PRIHODA)</v>
      </c>
      <c r="I27" s="45" t="str">
        <f t="shared" si="3"/>
        <v>0942</v>
      </c>
      <c r="J27" s="80">
        <v>0</v>
      </c>
      <c r="K27" s="80">
        <v>216</v>
      </c>
      <c r="L27" s="80">
        <v>216</v>
      </c>
      <c r="M27" s="303"/>
      <c r="N27" s="175" t="str">
        <f>IF(C27="","",'OPĆI DIO'!$C$1)</f>
        <v>2217 SVEUČILIŠTE U RIJECI - PRAVNI FAKULTET</v>
      </c>
      <c r="O27" s="40" t="str">
        <f t="shared" si="4"/>
        <v>322</v>
      </c>
      <c r="P27" s="40" t="str">
        <f t="shared" si="5"/>
        <v>32</v>
      </c>
      <c r="Q27" s="40" t="str">
        <f t="shared" si="6"/>
        <v>52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52</v>
      </c>
      <c r="D28" s="45" t="str">
        <f t="shared" si="1"/>
        <v>Ostale pomoći</v>
      </c>
      <c r="E28" s="50">
        <v>3233</v>
      </c>
      <c r="F28" s="45" t="str">
        <f t="shared" si="0"/>
        <v>Usluge promidžbe i informiranja</v>
      </c>
      <c r="G28" s="246" t="s">
        <v>172</v>
      </c>
      <c r="H28" s="45" t="str">
        <f t="shared" si="2"/>
        <v>REDOVNA DJELATNOST SVEUČILIŠTA U RIJECI (IZ EVIDENCIJSKIH PRIHODA)</v>
      </c>
      <c r="I28" s="45" t="str">
        <f t="shared" si="3"/>
        <v>0942</v>
      </c>
      <c r="J28" s="153">
        <v>0</v>
      </c>
      <c r="K28" s="153">
        <v>180</v>
      </c>
      <c r="L28" s="153">
        <v>180</v>
      </c>
      <c r="M28" s="303"/>
      <c r="N28" s="175" t="str">
        <f>IF(C28="","",'OPĆI DIO'!$C$1)</f>
        <v>2217 SVEUČILIŠTE U RIJECI - PRAVNI FAKULTET</v>
      </c>
      <c r="O28" s="40" t="str">
        <f t="shared" si="4"/>
        <v>323</v>
      </c>
      <c r="P28" s="40" t="str">
        <f t="shared" si="5"/>
        <v>32</v>
      </c>
      <c r="Q28" s="40" t="str">
        <f t="shared" si="6"/>
        <v>52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52</v>
      </c>
      <c r="D29" s="45" t="str">
        <f t="shared" si="1"/>
        <v>Ostale pomoći</v>
      </c>
      <c r="E29" s="50">
        <v>3241</v>
      </c>
      <c r="F29" s="45" t="str">
        <f t="shared" si="0"/>
        <v>Naknade troškova osobama izvan radnog odnosa</v>
      </c>
      <c r="G29" s="246" t="s">
        <v>172</v>
      </c>
      <c r="H29" s="45" t="str">
        <f t="shared" si="2"/>
        <v>REDOVNA DJELATNOST SVEUČILIŠTA U RIJECI (IZ EVIDENCIJSKIH PRIHODA)</v>
      </c>
      <c r="I29" s="45" t="str">
        <f t="shared" si="3"/>
        <v>0942</v>
      </c>
      <c r="J29" s="153">
        <v>0</v>
      </c>
      <c r="K29" s="153">
        <v>500</v>
      </c>
      <c r="L29" s="153">
        <v>500</v>
      </c>
      <c r="M29" s="303"/>
      <c r="N29" s="175" t="str">
        <f>IF(C29="","",'OPĆI DIO'!$C$1)</f>
        <v>2217 SVEUČILIŠTE U RIJECI - PRAVNI FAKULTET</v>
      </c>
      <c r="O29" s="40" t="str">
        <f t="shared" si="4"/>
        <v>324</v>
      </c>
      <c r="P29" s="40" t="str">
        <f t="shared" si="5"/>
        <v>32</v>
      </c>
      <c r="Q29" s="40" t="str">
        <f t="shared" si="6"/>
        <v>52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52</v>
      </c>
      <c r="D30" s="45" t="str">
        <f t="shared" si="1"/>
        <v>Ostale pomoći</v>
      </c>
      <c r="E30" s="50">
        <v>3299</v>
      </c>
      <c r="F30" s="45" t="str">
        <f t="shared" si="0"/>
        <v>Ostali nespomenuti rashodi poslovanja</v>
      </c>
      <c r="G30" s="246" t="s">
        <v>172</v>
      </c>
      <c r="H30" s="45" t="str">
        <f t="shared" si="2"/>
        <v>REDOVNA DJELATNOST SVEUČILIŠTA U RIJECI (IZ EVIDENCIJSKIH PRIHODA)</v>
      </c>
      <c r="I30" s="45" t="str">
        <f t="shared" si="3"/>
        <v>0942</v>
      </c>
      <c r="J30" s="153">
        <v>0</v>
      </c>
      <c r="K30" s="153">
        <v>378</v>
      </c>
      <c r="L30" s="153">
        <v>378</v>
      </c>
      <c r="M30" s="303"/>
      <c r="N30" s="175" t="str">
        <f>IF(C30="","",'OPĆI DIO'!$C$1)</f>
        <v>2217 SVEUČILIŠTE U RIJECI - PRAVNI FAKULTET</v>
      </c>
      <c r="O30" s="40" t="str">
        <f t="shared" si="4"/>
        <v>329</v>
      </c>
      <c r="P30" s="40" t="str">
        <f t="shared" si="5"/>
        <v>32</v>
      </c>
      <c r="Q30" s="40" t="str">
        <f t="shared" si="6"/>
        <v>52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52</v>
      </c>
      <c r="D31" s="45" t="str">
        <f t="shared" si="1"/>
        <v>Ostale pomoći</v>
      </c>
      <c r="E31" s="50">
        <v>3211</v>
      </c>
      <c r="F31" s="45" t="str">
        <f t="shared" si="0"/>
        <v>Službena putovanja</v>
      </c>
      <c r="G31" s="246" t="s">
        <v>172</v>
      </c>
      <c r="H31" s="45" t="str">
        <f t="shared" si="2"/>
        <v>REDOVNA DJELATNOST SVEUČILIŠTA U RIJECI (IZ EVIDENCIJSKIH PRIHODA)</v>
      </c>
      <c r="I31" s="45" t="str">
        <f t="shared" si="3"/>
        <v>0942</v>
      </c>
      <c r="J31" s="153">
        <v>0</v>
      </c>
      <c r="K31" s="153">
        <v>3000</v>
      </c>
      <c r="L31" s="153">
        <v>3000</v>
      </c>
      <c r="M31" s="303"/>
      <c r="N31" s="175" t="str">
        <f>IF(C31="","",'OPĆI DIO'!$C$1)</f>
        <v>2217 SVEUČILIŠTE U RIJECI - PRAVNI FAKULTET</v>
      </c>
      <c r="O31" s="40" t="str">
        <f t="shared" si="4"/>
        <v>321</v>
      </c>
      <c r="P31" s="40" t="str">
        <f t="shared" si="5"/>
        <v>32</v>
      </c>
      <c r="Q31" s="40" t="str">
        <f t="shared" si="6"/>
        <v>52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52</v>
      </c>
      <c r="D32" s="45" t="str">
        <f t="shared" si="1"/>
        <v>Ostale pomoći</v>
      </c>
      <c r="E32" s="50">
        <v>3213</v>
      </c>
      <c r="F32" s="45" t="str">
        <f t="shared" si="0"/>
        <v>Stručno usavršavanje zaposlenika</v>
      </c>
      <c r="G32" s="246" t="s">
        <v>172</v>
      </c>
      <c r="H32" s="45" t="str">
        <f t="shared" si="2"/>
        <v>REDOVNA DJELATNOST SVEUČILIŠTA U RIJECI (IZ EVIDENCIJSKIH PRIHODA)</v>
      </c>
      <c r="I32" s="45" t="str">
        <f t="shared" si="3"/>
        <v>0942</v>
      </c>
      <c r="J32" s="153">
        <v>0</v>
      </c>
      <c r="K32" s="153">
        <v>1000</v>
      </c>
      <c r="L32" s="153">
        <v>1000</v>
      </c>
      <c r="M32" s="303"/>
      <c r="N32" s="175" t="str">
        <f>IF(C32="","",'OPĆI DIO'!$C$1)</f>
        <v>2217 SVEUČILIŠTE U RIJECI - PRAVNI FAKULTET</v>
      </c>
      <c r="O32" s="40" t="str">
        <f t="shared" si="4"/>
        <v>321</v>
      </c>
      <c r="P32" s="40" t="str">
        <f t="shared" si="5"/>
        <v>32</v>
      </c>
      <c r="Q32" s="40" t="str">
        <f t="shared" si="6"/>
        <v>52</v>
      </c>
      <c r="R32" s="40" t="str">
        <f t="shared" si="7"/>
        <v>94</v>
      </c>
      <c r="S32" s="40" t="str">
        <f t="shared" si="8"/>
        <v>3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52</v>
      </c>
      <c r="D33" s="45" t="str">
        <f t="shared" si="1"/>
        <v>Ostale pomoći</v>
      </c>
      <c r="E33" s="50">
        <v>3233</v>
      </c>
      <c r="F33" s="45" t="str">
        <f t="shared" si="0"/>
        <v>Usluge promidžbe i informiranja</v>
      </c>
      <c r="G33" s="246" t="s">
        <v>172</v>
      </c>
      <c r="H33" s="45" t="str">
        <f t="shared" si="2"/>
        <v>REDOVNA DJELATNOST SVEUČILIŠTA U RIJECI (IZ EVIDENCIJSKIH PRIHODA)</v>
      </c>
      <c r="I33" s="45" t="str">
        <f t="shared" si="3"/>
        <v>0942</v>
      </c>
      <c r="J33" s="153">
        <v>0</v>
      </c>
      <c r="K33" s="153">
        <v>1400</v>
      </c>
      <c r="L33" s="153">
        <v>1400</v>
      </c>
      <c r="M33" s="303"/>
      <c r="N33" s="175" t="str">
        <f>IF(C33="","",'OPĆI DIO'!$C$1)</f>
        <v>2217 SVEUČILIŠTE U RIJECI - PRAVNI FAKULTET</v>
      </c>
      <c r="O33" s="40" t="str">
        <f t="shared" si="4"/>
        <v>323</v>
      </c>
      <c r="P33" s="40" t="str">
        <f t="shared" si="5"/>
        <v>32</v>
      </c>
      <c r="Q33" s="40" t="str">
        <f t="shared" si="6"/>
        <v>52</v>
      </c>
      <c r="R33" s="40" t="str">
        <f t="shared" si="7"/>
        <v>94</v>
      </c>
      <c r="S33" s="40" t="str">
        <f t="shared" si="8"/>
        <v>3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 ht="15.75" thickBot="1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244">
        <v>52</v>
      </c>
      <c r="D34" s="45" t="str">
        <f t="shared" si="1"/>
        <v>Ostale pomoći</v>
      </c>
      <c r="E34" s="244">
        <v>3237</v>
      </c>
      <c r="F34" s="45" t="str">
        <f t="shared" si="0"/>
        <v>Intelektualne i osobne usluge</v>
      </c>
      <c r="G34" s="246" t="s">
        <v>172</v>
      </c>
      <c r="H34" s="45" t="str">
        <f t="shared" si="2"/>
        <v>REDOVNA DJELATNOST SVEUČILIŠTA U RIJECI (IZ EVIDENCIJSKIH PRIHODA)</v>
      </c>
      <c r="I34" s="45" t="str">
        <f t="shared" si="3"/>
        <v>0942</v>
      </c>
      <c r="J34" s="153">
        <v>0</v>
      </c>
      <c r="K34" s="153">
        <v>4200</v>
      </c>
      <c r="L34" s="153">
        <v>4200</v>
      </c>
      <c r="M34" s="303"/>
      <c r="N34" s="175" t="str">
        <f>IF(C34="","",'OPĆI DIO'!$C$1)</f>
        <v>2217 SVEUČILIŠTE U RIJECI - PRAVNI FAKULTET</v>
      </c>
      <c r="O34" s="40" t="str">
        <f t="shared" si="4"/>
        <v>323</v>
      </c>
      <c r="P34" s="40" t="str">
        <f t="shared" si="5"/>
        <v>32</v>
      </c>
      <c r="Q34" s="40" t="str">
        <f t="shared" si="6"/>
        <v>52</v>
      </c>
      <c r="R34" s="40" t="str">
        <f t="shared" si="7"/>
        <v>94</v>
      </c>
      <c r="S34" s="40" t="str">
        <f t="shared" si="8"/>
        <v>3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245">
        <v>52</v>
      </c>
      <c r="D35" s="45" t="str">
        <f t="shared" si="1"/>
        <v>Ostale pomoći</v>
      </c>
      <c r="E35" s="50">
        <v>3239</v>
      </c>
      <c r="F35" s="45" t="str">
        <f t="shared" si="0"/>
        <v>Ostale usluge</v>
      </c>
      <c r="G35" s="246" t="s">
        <v>172</v>
      </c>
      <c r="H35" s="45" t="str">
        <f t="shared" si="2"/>
        <v>REDOVNA DJELATNOST SVEUČILIŠTA U RIJECI (IZ EVIDENCIJSKIH PRIHODA)</v>
      </c>
      <c r="I35" s="45" t="str">
        <f t="shared" si="3"/>
        <v>0942</v>
      </c>
      <c r="J35" s="153">
        <v>0</v>
      </c>
      <c r="K35" s="153">
        <v>3300</v>
      </c>
      <c r="L35" s="153">
        <v>3300</v>
      </c>
      <c r="M35" s="303"/>
      <c r="N35" s="175" t="str">
        <f>IF(C35="","",'OPĆI DIO'!$C$1)</f>
        <v>2217 SVEUČILIŠTE U RIJECI - PRAVNI FAKULTET</v>
      </c>
      <c r="O35" s="40" t="str">
        <f t="shared" si="4"/>
        <v>323</v>
      </c>
      <c r="P35" s="40" t="str">
        <f t="shared" si="5"/>
        <v>32</v>
      </c>
      <c r="Q35" s="40" t="str">
        <f t="shared" si="6"/>
        <v>52</v>
      </c>
      <c r="R35" s="40" t="str">
        <f t="shared" si="7"/>
        <v>94</v>
      </c>
      <c r="S35" s="40" t="str">
        <f t="shared" si="8"/>
        <v>3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52</v>
      </c>
      <c r="D36" s="45" t="str">
        <f t="shared" si="1"/>
        <v>Ostale pomoći</v>
      </c>
      <c r="E36" s="50">
        <v>3241</v>
      </c>
      <c r="F36" s="45" t="str">
        <f t="shared" si="0"/>
        <v>Naknade troškova osobama izvan radnog odnosa</v>
      </c>
      <c r="G36" s="246" t="s">
        <v>172</v>
      </c>
      <c r="H36" s="45" t="str">
        <f t="shared" si="2"/>
        <v>REDOVNA DJELATNOST SVEUČILIŠTA U RIJECI (IZ EVIDENCIJSKIH PRIHODA)</v>
      </c>
      <c r="I36" s="45" t="str">
        <f t="shared" si="3"/>
        <v>0942</v>
      </c>
      <c r="J36" s="153">
        <v>0</v>
      </c>
      <c r="K36" s="153">
        <v>2500</v>
      </c>
      <c r="L36" s="153">
        <v>2500</v>
      </c>
      <c r="M36" s="303"/>
      <c r="N36" s="175" t="str">
        <f>IF(C36="","",'OPĆI DIO'!$C$1)</f>
        <v>2217 SVEUČILIŠTE U RIJECI - PRAVNI FAKULTET</v>
      </c>
      <c r="O36" s="40" t="str">
        <f t="shared" si="4"/>
        <v>324</v>
      </c>
      <c r="P36" s="40" t="str">
        <f t="shared" si="5"/>
        <v>32</v>
      </c>
      <c r="Q36" s="40" t="str">
        <f t="shared" si="6"/>
        <v>52</v>
      </c>
      <c r="R36" s="40" t="str">
        <f t="shared" si="7"/>
        <v>94</v>
      </c>
      <c r="S36" s="40" t="str">
        <f t="shared" si="8"/>
        <v>3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52</v>
      </c>
      <c r="D37" s="45" t="str">
        <f t="shared" si="1"/>
        <v>Ostale pomoći</v>
      </c>
      <c r="E37" s="50">
        <v>3292</v>
      </c>
      <c r="F37" s="45" t="str">
        <f t="shared" si="0"/>
        <v>Premije osiguranja</v>
      </c>
      <c r="G37" s="246" t="s">
        <v>172</v>
      </c>
      <c r="H37" s="45" t="str">
        <f t="shared" si="2"/>
        <v>REDOVNA DJELATNOST SVEUČILIŠTA U RIJECI (IZ EVIDENCIJSKIH PRIHODA)</v>
      </c>
      <c r="I37" s="45" t="str">
        <f t="shared" si="3"/>
        <v>0942</v>
      </c>
      <c r="J37" s="153">
        <v>0</v>
      </c>
      <c r="K37" s="153">
        <v>300</v>
      </c>
      <c r="L37" s="153">
        <v>300</v>
      </c>
      <c r="M37" s="303"/>
      <c r="N37" s="175" t="str">
        <f>IF(C37="","",'OPĆI DIO'!$C$1)</f>
        <v>2217 SVEUČILIŠTE U RIJECI - PRAVNI FAKULTET</v>
      </c>
      <c r="O37" s="40" t="str">
        <f t="shared" si="4"/>
        <v>329</v>
      </c>
      <c r="P37" s="40" t="str">
        <f t="shared" si="5"/>
        <v>32</v>
      </c>
      <c r="Q37" s="40" t="str">
        <f t="shared" si="6"/>
        <v>52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52</v>
      </c>
      <c r="D38" s="45" t="str">
        <f t="shared" si="1"/>
        <v>Ostale pomoći</v>
      </c>
      <c r="E38" s="50">
        <v>3293</v>
      </c>
      <c r="F38" s="45" t="str">
        <f t="shared" si="0"/>
        <v>Reprezentacija</v>
      </c>
      <c r="G38" s="246" t="s">
        <v>172</v>
      </c>
      <c r="H38" s="45" t="str">
        <f t="shared" si="2"/>
        <v>REDOVNA DJELATNOST SVEUČILIŠTA U RIJECI (IZ EVIDENCIJSKIH PRIHODA)</v>
      </c>
      <c r="I38" s="45" t="str">
        <f t="shared" si="3"/>
        <v>0942</v>
      </c>
      <c r="J38" s="153">
        <v>0</v>
      </c>
      <c r="K38" s="153">
        <v>300</v>
      </c>
      <c r="L38" s="153">
        <v>300</v>
      </c>
      <c r="M38" s="303"/>
      <c r="N38" s="175" t="str">
        <f>IF(C38="","",'OPĆI DIO'!$C$1)</f>
        <v>2217 SVEUČILIŠTE U RIJECI - PRAVNI FAKULTET</v>
      </c>
      <c r="O38" s="40" t="str">
        <f t="shared" si="4"/>
        <v>329</v>
      </c>
      <c r="P38" s="40" t="str">
        <f t="shared" si="5"/>
        <v>32</v>
      </c>
      <c r="Q38" s="40" t="str">
        <f t="shared" si="6"/>
        <v>52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245">
        <v>52</v>
      </c>
      <c r="D39" s="45" t="str">
        <f t="shared" si="1"/>
        <v>Ostale pomoći</v>
      </c>
      <c r="E39" s="245">
        <v>3211</v>
      </c>
      <c r="F39" s="45" t="str">
        <f t="shared" si="0"/>
        <v>Službena putovanja</v>
      </c>
      <c r="G39" s="246" t="s">
        <v>172</v>
      </c>
      <c r="H39" s="45" t="str">
        <f t="shared" si="2"/>
        <v>REDOVNA DJELATNOST SVEUČILIŠTA U RIJECI (IZ EVIDENCIJSKIH PRIHODA)</v>
      </c>
      <c r="I39" s="45" t="str">
        <f t="shared" si="3"/>
        <v>0942</v>
      </c>
      <c r="J39" s="153">
        <v>0</v>
      </c>
      <c r="K39" s="153">
        <v>0</v>
      </c>
      <c r="L39" s="153">
        <v>0</v>
      </c>
      <c r="M39" s="303"/>
      <c r="N39" s="175" t="str">
        <f>IF(C39="","",'OPĆI DIO'!$C$1)</f>
        <v>2217 SVEUČILIŠTE U RIJECI - PRAVNI FAKULTET</v>
      </c>
      <c r="O39" s="40" t="str">
        <f t="shared" si="4"/>
        <v>321</v>
      </c>
      <c r="P39" s="40" t="str">
        <f t="shared" si="5"/>
        <v>32</v>
      </c>
      <c r="Q39" s="40" t="str">
        <f t="shared" si="6"/>
        <v>52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52</v>
      </c>
      <c r="D40" s="45" t="str">
        <f t="shared" si="1"/>
        <v>Ostale pomoći</v>
      </c>
      <c r="E40" s="50">
        <v>3221</v>
      </c>
      <c r="F40" s="45" t="str">
        <f t="shared" si="0"/>
        <v>Uredski materijal i ostali materijalni rashodi</v>
      </c>
      <c r="G40" s="246" t="s">
        <v>172</v>
      </c>
      <c r="H40" s="45" t="str">
        <f t="shared" si="2"/>
        <v>REDOVNA DJELATNOST SVEUČILIŠTA U RIJECI (IZ EVIDENCIJSKIH PRIHODA)</v>
      </c>
      <c r="I40" s="45" t="str">
        <f t="shared" si="3"/>
        <v>0942</v>
      </c>
      <c r="J40" s="153">
        <v>0</v>
      </c>
      <c r="K40" s="153">
        <v>0</v>
      </c>
      <c r="L40" s="153">
        <v>0</v>
      </c>
      <c r="M40" s="303"/>
      <c r="N40" s="175" t="str">
        <f>IF(C40="","",'OPĆI DIO'!$C$1)</f>
        <v>2217 SVEUČILIŠTE U RIJECI - PRAVNI FAKULTET</v>
      </c>
      <c r="O40" s="40" t="str">
        <f t="shared" si="4"/>
        <v>322</v>
      </c>
      <c r="P40" s="40" t="str">
        <f t="shared" si="5"/>
        <v>32</v>
      </c>
      <c r="Q40" s="40" t="str">
        <f t="shared" si="6"/>
        <v>52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52</v>
      </c>
      <c r="D41" s="45" t="str">
        <f t="shared" si="1"/>
        <v>Ostale pomoći</v>
      </c>
      <c r="E41" s="50">
        <v>3233</v>
      </c>
      <c r="F41" s="45" t="str">
        <f t="shared" si="0"/>
        <v>Usluge promidžbe i informiranja</v>
      </c>
      <c r="G41" s="246" t="s">
        <v>172</v>
      </c>
      <c r="H41" s="45" t="str">
        <f t="shared" si="2"/>
        <v>REDOVNA DJELATNOST SVEUČILIŠTA U RIJECI (IZ EVIDENCIJSKIH PRIHODA)</v>
      </c>
      <c r="I41" s="45" t="str">
        <f t="shared" si="3"/>
        <v>0942</v>
      </c>
      <c r="J41" s="153">
        <v>0</v>
      </c>
      <c r="K41" s="153">
        <v>0</v>
      </c>
      <c r="L41" s="153">
        <v>0</v>
      </c>
      <c r="M41" s="303"/>
      <c r="N41" s="175" t="str">
        <f>IF(C41="","",'OPĆI DIO'!$C$1)</f>
        <v>2217 SVEUČILIŠTE U RIJECI - PRAVNI FAKULTET</v>
      </c>
      <c r="O41" s="40" t="str">
        <f t="shared" si="4"/>
        <v>323</v>
      </c>
      <c r="P41" s="40" t="str">
        <f t="shared" si="5"/>
        <v>32</v>
      </c>
      <c r="Q41" s="40" t="str">
        <f t="shared" si="6"/>
        <v>52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52</v>
      </c>
      <c r="D42" s="45" t="str">
        <f t="shared" si="1"/>
        <v>Ostale pomoći</v>
      </c>
      <c r="E42" s="50">
        <v>3293</v>
      </c>
      <c r="F42" s="45" t="str">
        <f t="shared" si="0"/>
        <v>Reprezentacija</v>
      </c>
      <c r="G42" s="246" t="s">
        <v>172</v>
      </c>
      <c r="H42" s="45" t="str">
        <f t="shared" si="2"/>
        <v>REDOVNA DJELATNOST SVEUČILIŠTA U RIJECI (IZ EVIDENCIJSKIH PRIHODA)</v>
      </c>
      <c r="I42" s="45" t="str">
        <f t="shared" si="3"/>
        <v>0942</v>
      </c>
      <c r="J42" s="153">
        <v>0</v>
      </c>
      <c r="K42" s="153">
        <v>0</v>
      </c>
      <c r="L42" s="153">
        <v>0</v>
      </c>
      <c r="M42" s="303"/>
      <c r="N42" s="175" t="str">
        <f>IF(C42="","",'OPĆI DIO'!$C$1)</f>
        <v>2217 SVEUČILIŠTE U RIJECI - PRAVNI FAKULTET</v>
      </c>
      <c r="O42" s="40" t="str">
        <f t="shared" si="4"/>
        <v>329</v>
      </c>
      <c r="P42" s="40" t="str">
        <f t="shared" si="5"/>
        <v>32</v>
      </c>
      <c r="Q42" s="40" t="str">
        <f t="shared" si="6"/>
        <v>52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52</v>
      </c>
      <c r="D43" s="45" t="str">
        <f t="shared" si="1"/>
        <v>Ostale pomoći</v>
      </c>
      <c r="E43" s="50">
        <v>3211</v>
      </c>
      <c r="F43" s="45" t="str">
        <f t="shared" si="0"/>
        <v>Službena putovanja</v>
      </c>
      <c r="G43" s="246" t="s">
        <v>172</v>
      </c>
      <c r="H43" s="45" t="str">
        <f t="shared" si="2"/>
        <v>REDOVNA DJELATNOST SVEUČILIŠTA U RIJECI (IZ EVIDENCIJSKIH PRIHODA)</v>
      </c>
      <c r="I43" s="45" t="str">
        <f t="shared" si="3"/>
        <v>0942</v>
      </c>
      <c r="J43" s="153">
        <v>0</v>
      </c>
      <c r="K43" s="153">
        <v>0</v>
      </c>
      <c r="L43" s="153">
        <v>0</v>
      </c>
      <c r="M43" s="303"/>
      <c r="N43" s="175" t="str">
        <f>IF(C43="","",'OPĆI DIO'!$C$1)</f>
        <v>2217 SVEUČILIŠTE U RIJECI - PRAVNI FAKULTET</v>
      </c>
      <c r="O43" s="40" t="str">
        <f t="shared" si="4"/>
        <v>321</v>
      </c>
      <c r="P43" s="40" t="str">
        <f t="shared" si="5"/>
        <v>32</v>
      </c>
      <c r="Q43" s="40" t="str">
        <f t="shared" si="6"/>
        <v>52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52</v>
      </c>
      <c r="D44" s="45" t="str">
        <f t="shared" si="1"/>
        <v>Ostale pomoći</v>
      </c>
      <c r="E44" s="50">
        <v>3221</v>
      </c>
      <c r="F44" s="45" t="str">
        <f t="shared" si="0"/>
        <v>Uredski materijal i ostali materijalni rashodi</v>
      </c>
      <c r="G44" s="246" t="s">
        <v>172</v>
      </c>
      <c r="H44" s="45" t="str">
        <f t="shared" si="2"/>
        <v>REDOVNA DJELATNOST SVEUČILIŠTA U RIJECI (IZ EVIDENCIJSKIH PRIHODA)</v>
      </c>
      <c r="I44" s="45" t="str">
        <f t="shared" si="3"/>
        <v>0942</v>
      </c>
      <c r="J44" s="153">
        <v>0</v>
      </c>
      <c r="K44" s="153">
        <v>0</v>
      </c>
      <c r="L44" s="153">
        <v>0</v>
      </c>
      <c r="M44" s="303"/>
      <c r="N44" s="175" t="str">
        <f>IF(C44="","",'OPĆI DIO'!$C$1)</f>
        <v>2217 SVEUČILIŠTE U RIJECI - PRAVNI FAKULTET</v>
      </c>
      <c r="O44" s="40" t="str">
        <f t="shared" si="4"/>
        <v>322</v>
      </c>
      <c r="P44" s="40" t="str">
        <f t="shared" si="5"/>
        <v>32</v>
      </c>
      <c r="Q44" s="40" t="str">
        <f t="shared" si="6"/>
        <v>52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52</v>
      </c>
      <c r="D45" s="45" t="str">
        <f t="shared" si="1"/>
        <v>Ostale pomoći</v>
      </c>
      <c r="E45" s="50">
        <v>3233</v>
      </c>
      <c r="F45" s="45" t="str">
        <f t="shared" si="0"/>
        <v>Usluge promidžbe i informiranja</v>
      </c>
      <c r="G45" s="246" t="s">
        <v>172</v>
      </c>
      <c r="H45" s="45" t="str">
        <f t="shared" si="2"/>
        <v>REDOVNA DJELATNOST SVEUČILIŠTA U RIJECI (IZ EVIDENCIJSKIH PRIHODA)</v>
      </c>
      <c r="I45" s="45" t="str">
        <f t="shared" si="3"/>
        <v>0942</v>
      </c>
      <c r="J45" s="153">
        <v>0</v>
      </c>
      <c r="K45" s="153">
        <v>0</v>
      </c>
      <c r="L45" s="153">
        <v>0</v>
      </c>
      <c r="M45" s="303"/>
      <c r="N45" s="175" t="str">
        <f>IF(C45="","",'OPĆI DIO'!$C$1)</f>
        <v>2217 SVEUČILIŠTE U RIJECI - PRAVNI FAKULTET</v>
      </c>
      <c r="O45" s="40" t="str">
        <f t="shared" si="4"/>
        <v>323</v>
      </c>
      <c r="P45" s="40" t="str">
        <f t="shared" si="5"/>
        <v>32</v>
      </c>
      <c r="Q45" s="40" t="str">
        <f t="shared" si="6"/>
        <v>52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52</v>
      </c>
      <c r="D46" s="45" t="str">
        <f t="shared" si="1"/>
        <v>Ostale pomoći</v>
      </c>
      <c r="E46" s="50">
        <v>3241</v>
      </c>
      <c r="F46" s="45" t="str">
        <f t="shared" si="0"/>
        <v>Naknade troškova osobama izvan radnog odnosa</v>
      </c>
      <c r="G46" s="246" t="s">
        <v>172</v>
      </c>
      <c r="H46" s="45" t="str">
        <f t="shared" si="2"/>
        <v>REDOVNA DJELATNOST SVEUČILIŠTA U RIJECI (IZ EVIDENCIJSKIH PRIHODA)</v>
      </c>
      <c r="I46" s="45" t="str">
        <f t="shared" si="3"/>
        <v>0942</v>
      </c>
      <c r="J46" s="153">
        <v>0</v>
      </c>
      <c r="K46" s="153">
        <v>0</v>
      </c>
      <c r="L46" s="153">
        <v>0</v>
      </c>
      <c r="M46" s="303"/>
      <c r="N46" s="175" t="str">
        <f>IF(C46="","",'OPĆI DIO'!$C$1)</f>
        <v>2217 SVEUČILIŠTE U RIJECI - PRAVNI FAKULTET</v>
      </c>
      <c r="O46" s="40" t="str">
        <f t="shared" si="4"/>
        <v>324</v>
      </c>
      <c r="P46" s="40" t="str">
        <f t="shared" si="5"/>
        <v>32</v>
      </c>
      <c r="Q46" s="40" t="str">
        <f t="shared" si="6"/>
        <v>52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52</v>
      </c>
      <c r="D47" s="45" t="str">
        <f t="shared" si="1"/>
        <v>Ostale pomoći</v>
      </c>
      <c r="E47" s="50">
        <v>3293</v>
      </c>
      <c r="F47" s="45" t="str">
        <f t="shared" si="0"/>
        <v>Reprezentacija</v>
      </c>
      <c r="G47" s="246" t="s">
        <v>172</v>
      </c>
      <c r="H47" s="45" t="str">
        <f t="shared" si="2"/>
        <v>REDOVNA DJELATNOST SVEUČILIŠTA U RIJECI (IZ EVIDENCIJSKIH PRIHODA)</v>
      </c>
      <c r="I47" s="45" t="str">
        <f t="shared" si="3"/>
        <v>0942</v>
      </c>
      <c r="J47" s="153">
        <v>0</v>
      </c>
      <c r="K47" s="153">
        <v>0</v>
      </c>
      <c r="L47" s="153">
        <v>0</v>
      </c>
      <c r="M47" s="303"/>
      <c r="N47" s="175" t="str">
        <f>IF(C47="","",'OPĆI DIO'!$C$1)</f>
        <v>2217 SVEUČILIŠTE U RIJECI - PRAVNI FAKULTET</v>
      </c>
      <c r="O47" s="40" t="str">
        <f t="shared" si="4"/>
        <v>329</v>
      </c>
      <c r="P47" s="40" t="str">
        <f t="shared" si="5"/>
        <v>32</v>
      </c>
      <c r="Q47" s="40" t="str">
        <f t="shared" si="6"/>
        <v>52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52</v>
      </c>
      <c r="D48" s="45" t="str">
        <f t="shared" si="1"/>
        <v>Ostale pomoći</v>
      </c>
      <c r="E48" s="50">
        <v>3211</v>
      </c>
      <c r="F48" s="45" t="str">
        <f t="shared" si="0"/>
        <v>Službena putovanja</v>
      </c>
      <c r="G48" s="246" t="s">
        <v>172</v>
      </c>
      <c r="H48" s="45" t="str">
        <f t="shared" si="2"/>
        <v>REDOVNA DJELATNOST SVEUČILIŠTA U RIJECI (IZ EVIDENCIJSKIH PRIHODA)</v>
      </c>
      <c r="I48" s="45" t="str">
        <f t="shared" si="3"/>
        <v>0942</v>
      </c>
      <c r="J48" s="153">
        <v>0</v>
      </c>
      <c r="K48" s="153">
        <v>0</v>
      </c>
      <c r="L48" s="153">
        <v>0</v>
      </c>
      <c r="M48" s="303"/>
      <c r="N48" s="175" t="str">
        <f>IF(C48="","",'OPĆI DIO'!$C$1)</f>
        <v>2217 SVEUČILIŠTE U RIJECI - PRAVNI FAKULTET</v>
      </c>
      <c r="O48" s="40" t="str">
        <f t="shared" si="4"/>
        <v>321</v>
      </c>
      <c r="P48" s="40" t="str">
        <f t="shared" si="5"/>
        <v>32</v>
      </c>
      <c r="Q48" s="40" t="str">
        <f t="shared" si="6"/>
        <v>52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52</v>
      </c>
      <c r="D49" s="45" t="str">
        <f t="shared" si="1"/>
        <v>Ostale pomoći</v>
      </c>
      <c r="E49" s="50">
        <v>3221</v>
      </c>
      <c r="F49" s="45" t="str">
        <f t="shared" si="0"/>
        <v>Uredski materijal i ostali materijalni rashodi</v>
      </c>
      <c r="G49" s="246" t="s">
        <v>172</v>
      </c>
      <c r="H49" s="45" t="str">
        <f t="shared" si="2"/>
        <v>REDOVNA DJELATNOST SVEUČILIŠTA U RIJECI (IZ EVIDENCIJSKIH PRIHODA)</v>
      </c>
      <c r="I49" s="45" t="str">
        <f t="shared" si="3"/>
        <v>0942</v>
      </c>
      <c r="J49" s="153">
        <v>0</v>
      </c>
      <c r="K49" s="153">
        <v>0</v>
      </c>
      <c r="L49" s="153">
        <v>0</v>
      </c>
      <c r="M49" s="303"/>
      <c r="N49" s="175" t="str">
        <f>IF(C49="","",'OPĆI DIO'!$C$1)</f>
        <v>2217 SVEUČILIŠTE U RIJECI - PRAVNI FAKULTET</v>
      </c>
      <c r="O49" s="40" t="str">
        <f t="shared" si="4"/>
        <v>322</v>
      </c>
      <c r="P49" s="40" t="str">
        <f t="shared" si="5"/>
        <v>32</v>
      </c>
      <c r="Q49" s="40" t="str">
        <f t="shared" si="6"/>
        <v>52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52</v>
      </c>
      <c r="D50" s="45" t="str">
        <f t="shared" si="1"/>
        <v>Ostale pomoći</v>
      </c>
      <c r="E50" s="50">
        <v>3233</v>
      </c>
      <c r="F50" s="45" t="str">
        <f t="shared" si="0"/>
        <v>Usluge promidžbe i informiranja</v>
      </c>
      <c r="G50" s="246" t="s">
        <v>172</v>
      </c>
      <c r="H50" s="45" t="str">
        <f t="shared" si="2"/>
        <v>REDOVNA DJELATNOST SVEUČILIŠTA U RIJECI (IZ EVIDENCIJSKIH PRIHODA)</v>
      </c>
      <c r="I50" s="45" t="str">
        <f t="shared" si="3"/>
        <v>0942</v>
      </c>
      <c r="J50" s="153">
        <v>0</v>
      </c>
      <c r="K50" s="153">
        <v>0</v>
      </c>
      <c r="L50" s="153">
        <v>0</v>
      </c>
      <c r="M50" s="303"/>
      <c r="N50" s="175" t="str">
        <f>IF(C50="","",'OPĆI DIO'!$C$1)</f>
        <v>2217 SVEUČILIŠTE U RIJECI - PRAVNI FAKULTET</v>
      </c>
      <c r="O50" s="40" t="str">
        <f t="shared" si="4"/>
        <v>323</v>
      </c>
      <c r="P50" s="40" t="str">
        <f t="shared" si="5"/>
        <v>32</v>
      </c>
      <c r="Q50" s="40" t="str">
        <f t="shared" si="6"/>
        <v>52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52</v>
      </c>
      <c r="D51" s="45" t="str">
        <f t="shared" si="1"/>
        <v>Ostale pomoći</v>
      </c>
      <c r="E51" s="50">
        <v>3293</v>
      </c>
      <c r="F51" s="45" t="str">
        <f t="shared" si="0"/>
        <v>Reprezentacija</v>
      </c>
      <c r="G51" s="246" t="s">
        <v>172</v>
      </c>
      <c r="H51" s="45" t="str">
        <f t="shared" si="2"/>
        <v>REDOVNA DJELATNOST SVEUČILIŠTA U RIJECI (IZ EVIDENCIJSKIH PRIHODA)</v>
      </c>
      <c r="I51" s="45" t="str">
        <f t="shared" si="3"/>
        <v>0942</v>
      </c>
      <c r="J51" s="153">
        <v>0</v>
      </c>
      <c r="K51" s="153">
        <v>0</v>
      </c>
      <c r="L51" s="153">
        <v>0</v>
      </c>
      <c r="M51" s="303"/>
      <c r="N51" s="175" t="str">
        <f>IF(C51="","",'OPĆI DIO'!$C$1)</f>
        <v>2217 SVEUČILIŠTE U RIJECI - PRAVNI FAKULTET</v>
      </c>
      <c r="O51" s="40" t="str">
        <f t="shared" si="4"/>
        <v>329</v>
      </c>
      <c r="P51" s="40" t="str">
        <f t="shared" si="5"/>
        <v>32</v>
      </c>
      <c r="Q51" s="40" t="str">
        <f t="shared" si="6"/>
        <v>52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52</v>
      </c>
      <c r="D52" s="45" t="str">
        <f t="shared" si="1"/>
        <v>Ostale pomoći</v>
      </c>
      <c r="E52" s="50">
        <v>4241</v>
      </c>
      <c r="F52" s="45" t="str">
        <f t="shared" si="0"/>
        <v>Knjige</v>
      </c>
      <c r="G52" s="246" t="s">
        <v>172</v>
      </c>
      <c r="H52" s="45" t="str">
        <f t="shared" si="2"/>
        <v>REDOVNA DJELATNOST SVEUČILIŠTA U RIJECI (IZ EVIDENCIJSKIH PRIHODA)</v>
      </c>
      <c r="I52" s="45" t="str">
        <f t="shared" si="3"/>
        <v>0942</v>
      </c>
      <c r="J52" s="153">
        <v>0</v>
      </c>
      <c r="K52" s="153">
        <v>0</v>
      </c>
      <c r="L52" s="153">
        <v>0</v>
      </c>
      <c r="M52" s="303"/>
      <c r="N52" s="175" t="str">
        <f>IF(C52="","",'OPĆI DIO'!$C$1)</f>
        <v>2217 SVEUČILIŠTE U RIJECI - PRAVNI FAKULTET</v>
      </c>
      <c r="O52" s="40" t="str">
        <f t="shared" si="4"/>
        <v>424</v>
      </c>
      <c r="P52" s="40" t="str">
        <f t="shared" si="5"/>
        <v>42</v>
      </c>
      <c r="Q52" s="40" t="str">
        <f t="shared" si="6"/>
        <v>52</v>
      </c>
      <c r="R52" s="40" t="str">
        <f t="shared" si="7"/>
        <v>94</v>
      </c>
      <c r="S52" s="40" t="str">
        <f t="shared" si="8"/>
        <v>4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52</v>
      </c>
      <c r="D53" s="45" t="str">
        <f t="shared" si="1"/>
        <v>Ostale pomoći</v>
      </c>
      <c r="E53" s="50">
        <v>3211</v>
      </c>
      <c r="F53" s="45" t="str">
        <f t="shared" si="0"/>
        <v>Službena putovanja</v>
      </c>
      <c r="G53" s="246" t="s">
        <v>172</v>
      </c>
      <c r="H53" s="45" t="str">
        <f t="shared" si="2"/>
        <v>REDOVNA DJELATNOST SVEUČILIŠTA U RIJECI (IZ EVIDENCIJSKIH PRIHODA)</v>
      </c>
      <c r="I53" s="45" t="str">
        <f t="shared" si="3"/>
        <v>0942</v>
      </c>
      <c r="J53" s="153">
        <v>0</v>
      </c>
      <c r="K53" s="153">
        <v>0</v>
      </c>
      <c r="L53" s="153">
        <v>0</v>
      </c>
      <c r="M53" s="303"/>
      <c r="N53" s="175" t="str">
        <f>IF(C53="","",'OPĆI DIO'!$C$1)</f>
        <v>2217 SVEUČILIŠTE U RIJECI - PRAVNI FAKULTET</v>
      </c>
      <c r="O53" s="40" t="str">
        <f t="shared" si="4"/>
        <v>321</v>
      </c>
      <c r="P53" s="40" t="str">
        <f t="shared" si="5"/>
        <v>32</v>
      </c>
      <c r="Q53" s="40" t="str">
        <f t="shared" si="6"/>
        <v>52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52</v>
      </c>
      <c r="D54" s="45" t="str">
        <f t="shared" si="1"/>
        <v>Ostale pomoći</v>
      </c>
      <c r="E54" s="50">
        <v>3293</v>
      </c>
      <c r="F54" s="45" t="str">
        <f t="shared" si="0"/>
        <v>Reprezentacija</v>
      </c>
      <c r="G54" s="246" t="s">
        <v>172</v>
      </c>
      <c r="H54" s="45" t="str">
        <f t="shared" si="2"/>
        <v>REDOVNA DJELATNOST SVEUČILIŠTA U RIJECI (IZ EVIDENCIJSKIH PRIHODA)</v>
      </c>
      <c r="I54" s="45" t="str">
        <f t="shared" si="3"/>
        <v>0942</v>
      </c>
      <c r="J54" s="153">
        <v>0</v>
      </c>
      <c r="K54" s="153">
        <v>0</v>
      </c>
      <c r="L54" s="153">
        <v>0</v>
      </c>
      <c r="M54" s="303"/>
      <c r="N54" s="175" t="str">
        <f>IF(C54="","",'OPĆI DIO'!$C$1)</f>
        <v>2217 SVEUČILIŠTE U RIJECI - PRAVNI FAKULTET</v>
      </c>
      <c r="O54" s="40" t="str">
        <f t="shared" si="4"/>
        <v>329</v>
      </c>
      <c r="P54" s="40" t="str">
        <f t="shared" si="5"/>
        <v>32</v>
      </c>
      <c r="Q54" s="40" t="str">
        <f t="shared" si="6"/>
        <v>52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52</v>
      </c>
      <c r="D55" s="45" t="str">
        <f t="shared" si="1"/>
        <v>Ostale pomoći</v>
      </c>
      <c r="E55" s="50">
        <v>3211</v>
      </c>
      <c r="F55" s="45" t="str">
        <f t="shared" si="0"/>
        <v>Službena putovanja</v>
      </c>
      <c r="G55" s="246" t="s">
        <v>172</v>
      </c>
      <c r="H55" s="45" t="str">
        <f t="shared" si="2"/>
        <v>REDOVNA DJELATNOST SVEUČILIŠTA U RIJECI (IZ EVIDENCIJSKIH PRIHODA)</v>
      </c>
      <c r="I55" s="45" t="str">
        <f t="shared" si="3"/>
        <v>0942</v>
      </c>
      <c r="J55" s="153">
        <v>0</v>
      </c>
      <c r="K55" s="153">
        <v>0</v>
      </c>
      <c r="L55" s="153">
        <v>0</v>
      </c>
      <c r="M55" s="303"/>
      <c r="N55" s="175" t="str">
        <f>IF(C55="","",'OPĆI DIO'!$C$1)</f>
        <v>2217 SVEUČILIŠTE U RIJECI - PRAVNI FAKULTET</v>
      </c>
      <c r="O55" s="40" t="str">
        <f t="shared" si="4"/>
        <v>321</v>
      </c>
      <c r="P55" s="40" t="str">
        <f t="shared" si="5"/>
        <v>32</v>
      </c>
      <c r="Q55" s="40" t="str">
        <f t="shared" si="6"/>
        <v>52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52</v>
      </c>
      <c r="D56" s="45" t="str">
        <f t="shared" si="1"/>
        <v>Ostale pomoći</v>
      </c>
      <c r="E56" s="50">
        <v>3221</v>
      </c>
      <c r="F56" s="45" t="str">
        <f t="shared" si="0"/>
        <v>Uredski materijal i ostali materijalni rashodi</v>
      </c>
      <c r="G56" s="246" t="s">
        <v>172</v>
      </c>
      <c r="H56" s="45" t="str">
        <f t="shared" si="2"/>
        <v>REDOVNA DJELATNOST SVEUČILIŠTA U RIJECI (IZ EVIDENCIJSKIH PRIHODA)</v>
      </c>
      <c r="I56" s="45" t="str">
        <f t="shared" si="3"/>
        <v>0942</v>
      </c>
      <c r="J56" s="153">
        <v>0</v>
      </c>
      <c r="K56" s="153">
        <v>0</v>
      </c>
      <c r="L56" s="153">
        <v>0</v>
      </c>
      <c r="M56" s="303"/>
      <c r="N56" s="175" t="str">
        <f>IF(C56="","",'OPĆI DIO'!$C$1)</f>
        <v>2217 SVEUČILIŠTE U RIJECI - PRAVNI FAKULTET</v>
      </c>
      <c r="O56" s="40" t="str">
        <f t="shared" si="4"/>
        <v>322</v>
      </c>
      <c r="P56" s="40" t="str">
        <f t="shared" si="5"/>
        <v>32</v>
      </c>
      <c r="Q56" s="40" t="str">
        <f t="shared" si="6"/>
        <v>52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52</v>
      </c>
      <c r="D57" s="45" t="str">
        <f t="shared" si="1"/>
        <v>Ostale pomoći</v>
      </c>
      <c r="E57" s="50">
        <v>3233</v>
      </c>
      <c r="F57" s="45" t="str">
        <f t="shared" si="0"/>
        <v>Usluge promidžbe i informiranja</v>
      </c>
      <c r="G57" s="246" t="s">
        <v>172</v>
      </c>
      <c r="H57" s="45" t="str">
        <f t="shared" si="2"/>
        <v>REDOVNA DJELATNOST SVEUČILIŠTA U RIJECI (IZ EVIDENCIJSKIH PRIHODA)</v>
      </c>
      <c r="I57" s="45" t="str">
        <f t="shared" si="3"/>
        <v>0942</v>
      </c>
      <c r="J57" s="153">
        <v>0</v>
      </c>
      <c r="K57" s="153">
        <v>0</v>
      </c>
      <c r="L57" s="153">
        <v>0</v>
      </c>
      <c r="M57" s="303"/>
      <c r="N57" s="175" t="str">
        <f>IF(C57="","",'OPĆI DIO'!$C$1)</f>
        <v>2217 SVEUČILIŠTE U RIJECI - PRAVNI FAKULTET</v>
      </c>
      <c r="O57" s="40" t="str">
        <f t="shared" si="4"/>
        <v>323</v>
      </c>
      <c r="P57" s="40" t="str">
        <f t="shared" si="5"/>
        <v>32</v>
      </c>
      <c r="Q57" s="40" t="str">
        <f t="shared" si="6"/>
        <v>52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52</v>
      </c>
      <c r="D58" s="45" t="str">
        <f t="shared" si="1"/>
        <v>Ostale pomoći</v>
      </c>
      <c r="E58" s="50">
        <v>3293</v>
      </c>
      <c r="F58" s="45" t="str">
        <f t="shared" si="0"/>
        <v>Reprezentacija</v>
      </c>
      <c r="G58" s="246" t="s">
        <v>172</v>
      </c>
      <c r="H58" s="45" t="str">
        <f t="shared" si="2"/>
        <v>REDOVNA DJELATNOST SVEUČILIŠTA U RIJECI (IZ EVIDENCIJSKIH PRIHODA)</v>
      </c>
      <c r="I58" s="45" t="str">
        <f t="shared" si="3"/>
        <v>0942</v>
      </c>
      <c r="J58" s="153">
        <v>0</v>
      </c>
      <c r="K58" s="153">
        <v>0</v>
      </c>
      <c r="L58" s="153">
        <v>0</v>
      </c>
      <c r="M58" s="303"/>
      <c r="N58" s="175" t="str">
        <f>IF(C58="","",'OPĆI DIO'!$C$1)</f>
        <v>2217 SVEUČILIŠTE U RIJECI - PRAVNI FAKULTET</v>
      </c>
      <c r="O58" s="40" t="str">
        <f t="shared" si="4"/>
        <v>329</v>
      </c>
      <c r="P58" s="40" t="str">
        <f t="shared" si="5"/>
        <v>32</v>
      </c>
      <c r="Q58" s="40" t="str">
        <f t="shared" si="6"/>
        <v>52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52</v>
      </c>
      <c r="D59" s="45" t="str">
        <f t="shared" si="1"/>
        <v>Ostale pomoći</v>
      </c>
      <c r="E59" s="50">
        <v>3211</v>
      </c>
      <c r="F59" s="45" t="str">
        <f t="shared" si="0"/>
        <v>Službena putovanja</v>
      </c>
      <c r="G59" s="246" t="s">
        <v>172</v>
      </c>
      <c r="H59" s="45" t="str">
        <f t="shared" si="2"/>
        <v>REDOVNA DJELATNOST SVEUČILIŠTA U RIJECI (IZ EVIDENCIJSKIH PRIHODA)</v>
      </c>
      <c r="I59" s="45" t="str">
        <f t="shared" si="3"/>
        <v>0942</v>
      </c>
      <c r="J59" s="153">
        <v>0</v>
      </c>
      <c r="K59" s="153">
        <v>0</v>
      </c>
      <c r="L59" s="153">
        <v>0</v>
      </c>
      <c r="M59" s="303"/>
      <c r="N59" s="175" t="str">
        <f>IF(C59="","",'OPĆI DIO'!$C$1)</f>
        <v>2217 SVEUČILIŠTE U RIJECI - PRAVNI FAKULTET</v>
      </c>
      <c r="O59" s="40" t="str">
        <f t="shared" si="4"/>
        <v>321</v>
      </c>
      <c r="P59" s="40" t="str">
        <f t="shared" si="5"/>
        <v>32</v>
      </c>
      <c r="Q59" s="40" t="str">
        <f t="shared" si="6"/>
        <v>52</v>
      </c>
      <c r="R59" s="40" t="str">
        <f t="shared" si="7"/>
        <v>94</v>
      </c>
      <c r="S59" s="40" t="str">
        <f t="shared" si="8"/>
        <v>3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52</v>
      </c>
      <c r="D60" s="45" t="str">
        <f t="shared" si="1"/>
        <v>Ostale pomoći</v>
      </c>
      <c r="E60" s="50">
        <v>3221</v>
      </c>
      <c r="F60" s="45" t="str">
        <f t="shared" si="0"/>
        <v>Uredski materijal i ostali materijalni rashodi</v>
      </c>
      <c r="G60" s="246" t="s">
        <v>172</v>
      </c>
      <c r="H60" s="45" t="str">
        <f t="shared" si="2"/>
        <v>REDOVNA DJELATNOST SVEUČILIŠTA U RIJECI (IZ EVIDENCIJSKIH PRIHODA)</v>
      </c>
      <c r="I60" s="45" t="str">
        <f t="shared" si="3"/>
        <v>0942</v>
      </c>
      <c r="J60" s="153">
        <v>0</v>
      </c>
      <c r="K60" s="153">
        <v>0</v>
      </c>
      <c r="L60" s="153">
        <v>0</v>
      </c>
      <c r="M60" s="303"/>
      <c r="N60" s="175" t="str">
        <f>IF(C60="","",'OPĆI DIO'!$C$1)</f>
        <v>2217 SVEUČILIŠTE U RIJECI - PRAVNI FAKULTET</v>
      </c>
      <c r="O60" s="40" t="str">
        <f t="shared" si="4"/>
        <v>322</v>
      </c>
      <c r="P60" s="40" t="str">
        <f t="shared" si="5"/>
        <v>32</v>
      </c>
      <c r="Q60" s="40" t="str">
        <f t="shared" si="6"/>
        <v>52</v>
      </c>
      <c r="R60" s="40" t="str">
        <f t="shared" si="7"/>
        <v>94</v>
      </c>
      <c r="S60" s="40" t="str">
        <f t="shared" si="8"/>
        <v>3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52</v>
      </c>
      <c r="D61" s="45" t="str">
        <f t="shared" si="1"/>
        <v>Ostale pomoći</v>
      </c>
      <c r="E61" s="50">
        <v>3241</v>
      </c>
      <c r="F61" s="45" t="str">
        <f t="shared" si="0"/>
        <v>Naknade troškova osobama izvan radnog odnosa</v>
      </c>
      <c r="G61" s="246" t="s">
        <v>172</v>
      </c>
      <c r="H61" s="45" t="str">
        <f t="shared" si="2"/>
        <v>REDOVNA DJELATNOST SVEUČILIŠTA U RIJECI (IZ EVIDENCIJSKIH PRIHODA)</v>
      </c>
      <c r="I61" s="45" t="str">
        <f t="shared" si="3"/>
        <v>0942</v>
      </c>
      <c r="J61" s="153">
        <v>0</v>
      </c>
      <c r="K61" s="153">
        <v>0</v>
      </c>
      <c r="L61" s="153">
        <v>0</v>
      </c>
      <c r="M61" s="303"/>
      <c r="N61" s="175" t="str">
        <f>IF(C61="","",'OPĆI DIO'!$C$1)</f>
        <v>2217 SVEUČILIŠTE U RIJECI - PRAVNI FAKULTET</v>
      </c>
      <c r="O61" s="40" t="str">
        <f t="shared" si="4"/>
        <v>324</v>
      </c>
      <c r="P61" s="40" t="str">
        <f t="shared" si="5"/>
        <v>32</v>
      </c>
      <c r="Q61" s="40" t="str">
        <f t="shared" si="6"/>
        <v>52</v>
      </c>
      <c r="R61" s="40" t="str">
        <f t="shared" si="7"/>
        <v>94</v>
      </c>
      <c r="S61" s="40" t="str">
        <f t="shared" si="8"/>
        <v>3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52</v>
      </c>
      <c r="D62" s="45" t="str">
        <f t="shared" si="1"/>
        <v>Ostale pomoći</v>
      </c>
      <c r="E62" s="50">
        <v>3293</v>
      </c>
      <c r="F62" s="45" t="str">
        <f t="shared" si="0"/>
        <v>Reprezentacija</v>
      </c>
      <c r="G62" s="246" t="s">
        <v>172</v>
      </c>
      <c r="H62" s="45" t="str">
        <f t="shared" si="2"/>
        <v>REDOVNA DJELATNOST SVEUČILIŠTA U RIJECI (IZ EVIDENCIJSKIH PRIHODA)</v>
      </c>
      <c r="I62" s="45" t="str">
        <f t="shared" si="3"/>
        <v>0942</v>
      </c>
      <c r="J62" s="153">
        <v>0</v>
      </c>
      <c r="K62" s="153">
        <v>0</v>
      </c>
      <c r="L62" s="153">
        <v>0</v>
      </c>
      <c r="M62" s="303"/>
      <c r="N62" s="175" t="str">
        <f>IF(C62="","",'OPĆI DIO'!$C$1)</f>
        <v>2217 SVEUČILIŠTE U RIJECI - PRAVNI FAKULTET</v>
      </c>
      <c r="O62" s="40" t="str">
        <f t="shared" si="4"/>
        <v>329</v>
      </c>
      <c r="P62" s="40" t="str">
        <f t="shared" si="5"/>
        <v>32</v>
      </c>
      <c r="Q62" s="40" t="str">
        <f t="shared" si="6"/>
        <v>52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52</v>
      </c>
      <c r="D63" s="45" t="str">
        <f t="shared" si="1"/>
        <v>Ostale pomoći</v>
      </c>
      <c r="E63" s="50">
        <v>4221</v>
      </c>
      <c r="F63" s="45" t="str">
        <f t="shared" si="0"/>
        <v>Uredska oprema i namještaj</v>
      </c>
      <c r="G63" s="246" t="s">
        <v>172</v>
      </c>
      <c r="H63" s="45" t="str">
        <f t="shared" si="2"/>
        <v>REDOVNA DJELATNOST SVEUČILIŠTA U RIJECI (IZ EVIDENCIJSKIH PRIHODA)</v>
      </c>
      <c r="I63" s="45" t="str">
        <f t="shared" si="3"/>
        <v>0942</v>
      </c>
      <c r="J63" s="153">
        <v>0</v>
      </c>
      <c r="K63" s="153">
        <v>0</v>
      </c>
      <c r="L63" s="153">
        <v>0</v>
      </c>
      <c r="M63" s="303"/>
      <c r="N63" s="175" t="str">
        <f>IF(C63="","",'OPĆI DIO'!$C$1)</f>
        <v>2217 SVEUČILIŠTE U RIJECI - PRAVNI FAKULTET</v>
      </c>
      <c r="O63" s="40" t="str">
        <f t="shared" si="4"/>
        <v>422</v>
      </c>
      <c r="P63" s="40" t="str">
        <f t="shared" si="5"/>
        <v>42</v>
      </c>
      <c r="Q63" s="40" t="str">
        <f t="shared" si="6"/>
        <v>52</v>
      </c>
      <c r="R63" s="40" t="str">
        <f t="shared" si="7"/>
        <v>94</v>
      </c>
      <c r="S63" s="40" t="str">
        <f t="shared" si="8"/>
        <v>4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52</v>
      </c>
      <c r="D64" s="45" t="str">
        <f t="shared" si="1"/>
        <v>Ostale pomoći</v>
      </c>
      <c r="E64" s="50">
        <v>3211</v>
      </c>
      <c r="F64" s="45" t="str">
        <f t="shared" si="0"/>
        <v>Službena putovanja</v>
      </c>
      <c r="G64" s="246" t="s">
        <v>172</v>
      </c>
      <c r="H64" s="45" t="str">
        <f t="shared" si="2"/>
        <v>REDOVNA DJELATNOST SVEUČILIŠTA U RIJECI (IZ EVIDENCIJSKIH PRIHODA)</v>
      </c>
      <c r="I64" s="45" t="str">
        <f t="shared" si="3"/>
        <v>0942</v>
      </c>
      <c r="J64" s="153">
        <v>0</v>
      </c>
      <c r="K64" s="153">
        <v>0</v>
      </c>
      <c r="L64" s="153">
        <v>0</v>
      </c>
      <c r="M64" s="303"/>
      <c r="N64" s="175" t="str">
        <f>IF(C64="","",'OPĆI DIO'!$C$1)</f>
        <v>2217 SVEUČILIŠTE U RIJECI - PRAVNI FAKULTET</v>
      </c>
      <c r="O64" s="40" t="str">
        <f t="shared" si="4"/>
        <v>321</v>
      </c>
      <c r="P64" s="40" t="str">
        <f t="shared" si="5"/>
        <v>32</v>
      </c>
      <c r="Q64" s="40" t="str">
        <f t="shared" si="6"/>
        <v>52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52</v>
      </c>
      <c r="D65" s="45" t="str">
        <f t="shared" si="1"/>
        <v>Ostale pomoći</v>
      </c>
      <c r="E65" s="50">
        <v>3221</v>
      </c>
      <c r="F65" s="45" t="str">
        <f t="shared" si="0"/>
        <v>Uredski materijal i ostali materijalni rashodi</v>
      </c>
      <c r="G65" s="246" t="s">
        <v>172</v>
      </c>
      <c r="H65" s="45" t="str">
        <f t="shared" si="2"/>
        <v>REDOVNA DJELATNOST SVEUČILIŠTA U RIJECI (IZ EVIDENCIJSKIH PRIHODA)</v>
      </c>
      <c r="I65" s="45" t="str">
        <f t="shared" si="3"/>
        <v>0942</v>
      </c>
      <c r="J65" s="153">
        <v>0</v>
      </c>
      <c r="K65" s="153">
        <v>0</v>
      </c>
      <c r="L65" s="153">
        <v>0</v>
      </c>
      <c r="M65" s="303"/>
      <c r="N65" s="175" t="str">
        <f>IF(C65="","",'OPĆI DIO'!$C$1)</f>
        <v>2217 SVEUČILIŠTE U RIJECI - PRAVNI FAKULTET</v>
      </c>
      <c r="O65" s="40" t="str">
        <f t="shared" si="4"/>
        <v>322</v>
      </c>
      <c r="P65" s="40" t="str">
        <f t="shared" si="5"/>
        <v>32</v>
      </c>
      <c r="Q65" s="40" t="str">
        <f t="shared" si="6"/>
        <v>52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52</v>
      </c>
      <c r="D66" s="45" t="str">
        <f t="shared" si="1"/>
        <v>Ostale pomoći</v>
      </c>
      <c r="E66" s="50">
        <v>3233</v>
      </c>
      <c r="F66" s="45" t="str">
        <f t="shared" si="0"/>
        <v>Usluge promidžbe i informiranja</v>
      </c>
      <c r="G66" s="246" t="s">
        <v>172</v>
      </c>
      <c r="H66" s="45" t="str">
        <f t="shared" si="2"/>
        <v>REDOVNA DJELATNOST SVEUČILIŠTA U RIJECI (IZ EVIDENCIJSKIH PRIHODA)</v>
      </c>
      <c r="I66" s="45" t="str">
        <f t="shared" si="3"/>
        <v>0942</v>
      </c>
      <c r="J66" s="153">
        <v>0</v>
      </c>
      <c r="K66" s="153">
        <v>0</v>
      </c>
      <c r="L66" s="153">
        <v>0</v>
      </c>
      <c r="M66" s="303"/>
      <c r="N66" s="175" t="str">
        <f>IF(C66="","",'OPĆI DIO'!$C$1)</f>
        <v>2217 SVEUČILIŠTE U RIJECI - PRAVNI FAKULTET</v>
      </c>
      <c r="O66" s="40" t="str">
        <f t="shared" si="4"/>
        <v>323</v>
      </c>
      <c r="P66" s="40" t="str">
        <f t="shared" si="5"/>
        <v>32</v>
      </c>
      <c r="Q66" s="40" t="str">
        <f t="shared" si="6"/>
        <v>52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52</v>
      </c>
      <c r="D67" s="45" t="str">
        <f t="shared" si="1"/>
        <v>Ostale pomoći</v>
      </c>
      <c r="E67" s="50">
        <v>3293</v>
      </c>
      <c r="F67" s="45" t="str">
        <f t="shared" ref="F67:F130" si="13">IFERROR(VLOOKUP(E67,$W$5:$Y$129,2,FALSE),"")</f>
        <v>Reprezentacija</v>
      </c>
      <c r="G67" s="246" t="s">
        <v>172</v>
      </c>
      <c r="H67" s="45" t="str">
        <f t="shared" si="2"/>
        <v>REDOVNA DJELATNOST SVEUČILIŠTA U RIJECI (IZ EVIDENCIJSKIH PRIHODA)</v>
      </c>
      <c r="I67" s="45" t="str">
        <f t="shared" si="3"/>
        <v>0942</v>
      </c>
      <c r="J67" s="153">
        <v>0</v>
      </c>
      <c r="K67" s="153">
        <v>0</v>
      </c>
      <c r="L67" s="153">
        <v>0</v>
      </c>
      <c r="M67" s="303"/>
      <c r="N67" s="175" t="str">
        <f>IF(C67="","",'OPĆI DIO'!$C$1)</f>
        <v>2217 SVEUČILIŠTE U RIJECI - PRAVNI FAKULTET</v>
      </c>
      <c r="O67" s="40" t="str">
        <f t="shared" si="4"/>
        <v>329</v>
      </c>
      <c r="P67" s="40" t="str">
        <f t="shared" si="5"/>
        <v>32</v>
      </c>
      <c r="Q67" s="40" t="str">
        <f t="shared" si="6"/>
        <v>52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51</v>
      </c>
      <c r="D68" s="45" t="str">
        <f t="shared" ref="D68:D131" si="14">IFERROR(VLOOKUP(C68,$T$6:$U$23,2,FALSE),"")</f>
        <v>Pomoći EU</v>
      </c>
      <c r="E68" s="50">
        <v>3111</v>
      </c>
      <c r="F68" s="45" t="str">
        <f t="shared" si="13"/>
        <v>Plaće za redovan rad</v>
      </c>
      <c r="G68" s="246" t="s">
        <v>172</v>
      </c>
      <c r="H68" s="45" t="str">
        <f t="shared" ref="H68:H131" si="15">IFERROR(VLOOKUP(G68,$AC$6:$AD$353,2,FALSE),"")</f>
        <v>REDOVNA DJELATNOST SVEUČILIŠTA U RIJECI (IZ EVIDENCIJSKIH PRIHODA)</v>
      </c>
      <c r="I68" s="45" t="str">
        <f t="shared" ref="I68:I131" si="16">IFERROR(VLOOKUP(G68,$AC$6:$AG$353,3,FALSE),"")</f>
        <v>0942</v>
      </c>
      <c r="J68" s="153">
        <v>2852</v>
      </c>
      <c r="K68" s="153">
        <v>2852</v>
      </c>
      <c r="L68" s="153">
        <v>2852</v>
      </c>
      <c r="M68" s="303"/>
      <c r="N68" s="175" t="str">
        <f>IF(C68="","",'OPĆI DIO'!$C$1)</f>
        <v>2217 SVEUČILIŠTE U RIJECI - PRAVNI FAKULTET</v>
      </c>
      <c r="O68" s="40" t="str">
        <f t="shared" ref="O68:O131" si="17">LEFT(E68,3)</f>
        <v>311</v>
      </c>
      <c r="P68" s="40" t="str">
        <f t="shared" ref="P68:P131" si="18">LEFT(E68,2)</f>
        <v>31</v>
      </c>
      <c r="Q68" s="40" t="str">
        <f t="shared" ref="Q68:Q131" si="19">LEFT(C68,3)</f>
        <v>51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51</v>
      </c>
      <c r="D69" s="45" t="str">
        <f t="shared" si="14"/>
        <v>Pomoći EU</v>
      </c>
      <c r="E69" s="50">
        <v>3132</v>
      </c>
      <c r="F69" s="45" t="str">
        <f t="shared" si="13"/>
        <v>Doprinosi za obvezno zdravstveno osiguranje</v>
      </c>
      <c r="G69" s="246" t="s">
        <v>172</v>
      </c>
      <c r="H69" s="45" t="str">
        <f t="shared" si="15"/>
        <v>REDOVNA DJELATNOST SVEUČILIŠTA U RIJECI (IZ EVIDENCIJSKIH PRIHODA)</v>
      </c>
      <c r="I69" s="45" t="str">
        <f t="shared" si="16"/>
        <v>0942</v>
      </c>
      <c r="J69" s="153">
        <v>468</v>
      </c>
      <c r="K69" s="153">
        <v>468</v>
      </c>
      <c r="L69" s="153">
        <v>468</v>
      </c>
      <c r="M69" s="303"/>
      <c r="N69" s="175" t="str">
        <f>IF(C69="","",'OPĆI DIO'!$C$1)</f>
        <v>2217 SVEUČILIŠTE U RIJECI - PRAVNI FAKULTET</v>
      </c>
      <c r="O69" s="40" t="str">
        <f t="shared" si="17"/>
        <v>313</v>
      </c>
      <c r="P69" s="40" t="str">
        <f t="shared" si="18"/>
        <v>31</v>
      </c>
      <c r="Q69" s="40" t="str">
        <f t="shared" si="19"/>
        <v>51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51</v>
      </c>
      <c r="D70" s="45" t="str">
        <f t="shared" si="14"/>
        <v>Pomoći EU</v>
      </c>
      <c r="E70" s="50">
        <v>3211</v>
      </c>
      <c r="F70" s="45" t="str">
        <f t="shared" si="13"/>
        <v>Službena putovanja</v>
      </c>
      <c r="G70" s="246" t="s">
        <v>172</v>
      </c>
      <c r="H70" s="45" t="str">
        <f t="shared" si="15"/>
        <v>REDOVNA DJELATNOST SVEUČILIŠTA U RIJECI (IZ EVIDENCIJSKIH PRIHODA)</v>
      </c>
      <c r="I70" s="45" t="str">
        <f t="shared" si="16"/>
        <v>0942</v>
      </c>
      <c r="J70" s="153">
        <v>3400</v>
      </c>
      <c r="K70" s="153">
        <v>3400</v>
      </c>
      <c r="L70" s="153">
        <v>3400</v>
      </c>
      <c r="M70" s="303"/>
      <c r="N70" s="175" t="str">
        <f>IF(C70="","",'OPĆI DIO'!$C$1)</f>
        <v>2217 SVEUČILIŠTE U RIJECI - PRAVNI FAKULTET</v>
      </c>
      <c r="O70" s="40" t="str">
        <f t="shared" si="17"/>
        <v>321</v>
      </c>
      <c r="P70" s="40" t="str">
        <f t="shared" si="18"/>
        <v>32</v>
      </c>
      <c r="Q70" s="40" t="str">
        <f t="shared" si="19"/>
        <v>51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52</v>
      </c>
      <c r="D71" s="45" t="str">
        <f t="shared" si="14"/>
        <v>Ostale pomoći</v>
      </c>
      <c r="E71" s="50">
        <v>3121</v>
      </c>
      <c r="F71" s="45" t="str">
        <f t="shared" si="13"/>
        <v>Ostali rashodi za zaposlene</v>
      </c>
      <c r="G71" s="246" t="s">
        <v>172</v>
      </c>
      <c r="H71" s="45" t="str">
        <f t="shared" si="15"/>
        <v>REDOVNA DJELATNOST SVEUČILIŠTA U RIJECI (IZ EVIDENCIJSKIH PRIHODA)</v>
      </c>
      <c r="I71" s="45" t="str">
        <f t="shared" si="16"/>
        <v>0942</v>
      </c>
      <c r="J71" s="153">
        <v>0</v>
      </c>
      <c r="K71" s="153">
        <v>1600</v>
      </c>
      <c r="L71" s="153">
        <v>1600</v>
      </c>
      <c r="M71" s="303"/>
      <c r="N71" s="175" t="str">
        <f>IF(C71="","",'OPĆI DIO'!$C$1)</f>
        <v>2217 SVEUČILIŠTE U RIJECI - PRAVNI FAKULTET</v>
      </c>
      <c r="O71" s="40" t="str">
        <f t="shared" si="17"/>
        <v>312</v>
      </c>
      <c r="P71" s="40" t="str">
        <f t="shared" si="18"/>
        <v>31</v>
      </c>
      <c r="Q71" s="40" t="str">
        <f t="shared" si="19"/>
        <v>52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52</v>
      </c>
      <c r="D72" s="45" t="str">
        <f t="shared" si="14"/>
        <v>Ostale pomoći</v>
      </c>
      <c r="E72" s="50">
        <v>3211</v>
      </c>
      <c r="F72" s="45" t="str">
        <f t="shared" si="13"/>
        <v>Službena putovanja</v>
      </c>
      <c r="G72" s="246" t="s">
        <v>172</v>
      </c>
      <c r="H72" s="45" t="str">
        <f t="shared" si="15"/>
        <v>REDOVNA DJELATNOST SVEUČILIŠTA U RIJECI (IZ EVIDENCIJSKIH PRIHODA)</v>
      </c>
      <c r="I72" s="45" t="str">
        <f t="shared" si="16"/>
        <v>0942</v>
      </c>
      <c r="J72" s="153">
        <v>0</v>
      </c>
      <c r="K72" s="153">
        <v>600</v>
      </c>
      <c r="L72" s="153">
        <v>600</v>
      </c>
      <c r="M72" s="303"/>
      <c r="N72" s="175" t="str">
        <f>IF(C72="","",'OPĆI DIO'!$C$1)</f>
        <v>2217 SVEUČILIŠTE U RIJECI - PRAVNI FAKULTET</v>
      </c>
      <c r="O72" s="40" t="str">
        <f t="shared" si="17"/>
        <v>321</v>
      </c>
      <c r="P72" s="40" t="str">
        <f t="shared" si="18"/>
        <v>32</v>
      </c>
      <c r="Q72" s="40" t="str">
        <f t="shared" si="19"/>
        <v>52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52</v>
      </c>
      <c r="D73" s="45" t="str">
        <f t="shared" si="14"/>
        <v>Ostale pomoći</v>
      </c>
      <c r="E73" s="50">
        <v>3225</v>
      </c>
      <c r="F73" s="45" t="str">
        <f t="shared" si="13"/>
        <v>Sitni inventar i autogume</v>
      </c>
      <c r="G73" s="246" t="s">
        <v>172</v>
      </c>
      <c r="H73" s="45" t="str">
        <f t="shared" si="15"/>
        <v>REDOVNA DJELATNOST SVEUČILIŠTA U RIJECI (IZ EVIDENCIJSKIH PRIHODA)</v>
      </c>
      <c r="I73" s="45" t="str">
        <f t="shared" si="16"/>
        <v>0942</v>
      </c>
      <c r="J73" s="153">
        <v>0</v>
      </c>
      <c r="K73" s="153">
        <v>500</v>
      </c>
      <c r="L73" s="153">
        <v>500</v>
      </c>
      <c r="M73" s="303"/>
      <c r="N73" s="175" t="str">
        <f>IF(C73="","",'OPĆI DIO'!$C$1)</f>
        <v>2217 SVEUČILIŠTE U RIJECI - PRAVNI FAKULTET</v>
      </c>
      <c r="O73" s="40" t="str">
        <f t="shared" si="17"/>
        <v>322</v>
      </c>
      <c r="P73" s="40" t="str">
        <f t="shared" si="18"/>
        <v>32</v>
      </c>
      <c r="Q73" s="40" t="str">
        <f t="shared" si="19"/>
        <v>52</v>
      </c>
      <c r="R73" s="40" t="str">
        <f t="shared" si="20"/>
        <v>94</v>
      </c>
      <c r="S73" s="40" t="str">
        <f t="shared" si="21"/>
        <v>3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 ht="15.75" thickBot="1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244">
        <v>52</v>
      </c>
      <c r="D74" s="45" t="str">
        <f t="shared" si="14"/>
        <v>Ostale pomoći</v>
      </c>
      <c r="E74" s="244">
        <v>3237</v>
      </c>
      <c r="F74" s="45" t="str">
        <f t="shared" si="13"/>
        <v>Intelektualne i osobne usluge</v>
      </c>
      <c r="G74" s="246" t="s">
        <v>172</v>
      </c>
      <c r="H74" s="45" t="str">
        <f t="shared" si="15"/>
        <v>REDOVNA DJELATNOST SVEUČILIŠTA U RIJECI (IZ EVIDENCIJSKIH PRIHODA)</v>
      </c>
      <c r="I74" s="45" t="str">
        <f t="shared" si="16"/>
        <v>0942</v>
      </c>
      <c r="J74" s="153">
        <v>0</v>
      </c>
      <c r="K74" s="153">
        <v>1200</v>
      </c>
      <c r="L74" s="153">
        <v>1200</v>
      </c>
      <c r="M74" s="303"/>
      <c r="N74" s="175" t="str">
        <f>IF(C74="","",'OPĆI DIO'!$C$1)</f>
        <v>2217 SVEUČILIŠTE U RIJECI - PRAVNI FAKULTET</v>
      </c>
      <c r="O74" s="40" t="str">
        <f t="shared" si="17"/>
        <v>323</v>
      </c>
      <c r="P74" s="40" t="str">
        <f t="shared" si="18"/>
        <v>32</v>
      </c>
      <c r="Q74" s="40" t="str">
        <f t="shared" si="19"/>
        <v>52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245">
        <v>52</v>
      </c>
      <c r="D75" s="45" t="str">
        <f t="shared" si="14"/>
        <v>Ostale pomoći</v>
      </c>
      <c r="E75" s="245">
        <v>3241</v>
      </c>
      <c r="F75" s="45" t="str">
        <f t="shared" si="13"/>
        <v>Naknade troškova osobama izvan radnog odnosa</v>
      </c>
      <c r="G75" s="246" t="s">
        <v>172</v>
      </c>
      <c r="H75" s="45" t="str">
        <f t="shared" si="15"/>
        <v>REDOVNA DJELATNOST SVEUČILIŠTA U RIJECI (IZ EVIDENCIJSKIH PRIHODA)</v>
      </c>
      <c r="I75" s="45" t="str">
        <f t="shared" si="16"/>
        <v>0942</v>
      </c>
      <c r="J75" s="153">
        <v>0</v>
      </c>
      <c r="K75" s="153">
        <v>2000</v>
      </c>
      <c r="L75" s="153">
        <v>2000</v>
      </c>
      <c r="M75" s="303"/>
      <c r="N75" s="175" t="str">
        <f>IF(C75="","",'OPĆI DIO'!$C$1)</f>
        <v>2217 SVEUČILIŠTE U RIJECI - PRAVNI FAKULTET</v>
      </c>
      <c r="O75" s="40" t="str">
        <f t="shared" si="17"/>
        <v>324</v>
      </c>
      <c r="P75" s="40" t="str">
        <f t="shared" si="18"/>
        <v>32</v>
      </c>
      <c r="Q75" s="40" t="str">
        <f t="shared" si="19"/>
        <v>52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52</v>
      </c>
      <c r="D76" s="45" t="str">
        <f t="shared" si="14"/>
        <v>Ostale pomoći</v>
      </c>
      <c r="E76" s="50">
        <v>3299</v>
      </c>
      <c r="F76" s="45" t="str">
        <f t="shared" si="13"/>
        <v>Ostali nespomenuti rashodi poslovanja</v>
      </c>
      <c r="G76" s="246" t="s">
        <v>172</v>
      </c>
      <c r="H76" s="45" t="str">
        <f t="shared" si="15"/>
        <v>REDOVNA DJELATNOST SVEUČILIŠTA U RIJECI (IZ EVIDENCIJSKIH PRIHODA)</v>
      </c>
      <c r="I76" s="45" t="str">
        <f t="shared" si="16"/>
        <v>0942</v>
      </c>
      <c r="J76" s="153">
        <v>0</v>
      </c>
      <c r="K76" s="153">
        <v>500</v>
      </c>
      <c r="L76" s="153">
        <v>500</v>
      </c>
      <c r="M76" s="303"/>
      <c r="N76" s="175" t="str">
        <f>IF(C76="","",'OPĆI DIO'!$C$1)</f>
        <v>2217 SVEUČILIŠTE U RIJECI - PRAVNI FAKULTET</v>
      </c>
      <c r="O76" s="40" t="str">
        <f t="shared" si="17"/>
        <v>329</v>
      </c>
      <c r="P76" s="40" t="str">
        <f t="shared" si="18"/>
        <v>32</v>
      </c>
      <c r="Q76" s="40" t="str">
        <f t="shared" si="19"/>
        <v>52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52</v>
      </c>
      <c r="D77" s="45" t="str">
        <f t="shared" si="14"/>
        <v>Ostale pomoći</v>
      </c>
      <c r="E77" s="50">
        <v>3431</v>
      </c>
      <c r="F77" s="45" t="str">
        <f t="shared" si="13"/>
        <v>Bankarske usluge i usluge platnog prometa</v>
      </c>
      <c r="G77" s="246" t="s">
        <v>172</v>
      </c>
      <c r="H77" s="45" t="str">
        <f t="shared" si="15"/>
        <v>REDOVNA DJELATNOST SVEUČILIŠTA U RIJECI (IZ EVIDENCIJSKIH PRIHODA)</v>
      </c>
      <c r="I77" s="45" t="str">
        <f t="shared" si="16"/>
        <v>0942</v>
      </c>
      <c r="J77" s="153">
        <v>0</v>
      </c>
      <c r="K77" s="153">
        <v>100</v>
      </c>
      <c r="L77" s="153">
        <v>100</v>
      </c>
      <c r="M77" s="303"/>
      <c r="N77" s="175" t="str">
        <f>IF(C77="","",'OPĆI DIO'!$C$1)</f>
        <v>2217 SVEUČILIŠTE U RIJECI - PRAVNI FAKULTET</v>
      </c>
      <c r="O77" s="40" t="str">
        <f t="shared" si="17"/>
        <v>343</v>
      </c>
      <c r="P77" s="40" t="str">
        <f t="shared" si="18"/>
        <v>34</v>
      </c>
      <c r="Q77" s="40" t="str">
        <f t="shared" si="19"/>
        <v>52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52</v>
      </c>
      <c r="D78" s="45" t="str">
        <f t="shared" si="14"/>
        <v>Ostale pomoći</v>
      </c>
      <c r="E78" s="50">
        <v>3239</v>
      </c>
      <c r="F78" s="45" t="str">
        <f t="shared" si="13"/>
        <v>Ostale usluge</v>
      </c>
      <c r="G78" s="246" t="s">
        <v>172</v>
      </c>
      <c r="H78" s="45" t="str">
        <f t="shared" si="15"/>
        <v>REDOVNA DJELATNOST SVEUČILIŠTA U RIJECI (IZ EVIDENCIJSKIH PRIHODA)</v>
      </c>
      <c r="I78" s="45" t="str">
        <f t="shared" si="16"/>
        <v>0942</v>
      </c>
      <c r="J78" s="153">
        <v>0</v>
      </c>
      <c r="K78" s="153">
        <v>1000</v>
      </c>
      <c r="L78" s="153">
        <v>1000</v>
      </c>
      <c r="M78" s="303"/>
      <c r="N78" s="175" t="str">
        <f>IF(C78="","",'OPĆI DIO'!$C$1)</f>
        <v>2217 SVEUČILIŠTE U RIJECI - PRAVNI FAKULTET</v>
      </c>
      <c r="O78" s="40" t="str">
        <f t="shared" si="17"/>
        <v>323</v>
      </c>
      <c r="P78" s="40" t="str">
        <f t="shared" si="18"/>
        <v>32</v>
      </c>
      <c r="Q78" s="40" t="str">
        <f t="shared" si="19"/>
        <v>52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61</v>
      </c>
      <c r="D79" s="45" t="str">
        <f t="shared" si="14"/>
        <v>Donacije</v>
      </c>
      <c r="E79" s="50">
        <v>3237</v>
      </c>
      <c r="F79" s="45" t="str">
        <f t="shared" si="13"/>
        <v>Intelektualne i osobne usluge</v>
      </c>
      <c r="G79" s="246" t="s">
        <v>172</v>
      </c>
      <c r="H79" s="45" t="str">
        <f t="shared" si="15"/>
        <v>REDOVNA DJELATNOST SVEUČILIŠTA U RIJECI (IZ EVIDENCIJSKIH PRIHODA)</v>
      </c>
      <c r="I79" s="45" t="str">
        <f t="shared" si="16"/>
        <v>0942</v>
      </c>
      <c r="J79" s="153">
        <v>2200</v>
      </c>
      <c r="K79" s="153">
        <v>2200</v>
      </c>
      <c r="L79" s="153">
        <v>2200</v>
      </c>
      <c r="M79" s="303"/>
      <c r="N79" s="175" t="str">
        <f>IF(C79="","",'OPĆI DIO'!$C$1)</f>
        <v>2217 SVEUČILIŠTE U RIJECI - PRAVNI FAKULTET</v>
      </c>
      <c r="O79" s="40" t="str">
        <f t="shared" si="17"/>
        <v>323</v>
      </c>
      <c r="P79" s="40" t="str">
        <f t="shared" si="18"/>
        <v>32</v>
      </c>
      <c r="Q79" s="40" t="str">
        <f t="shared" si="19"/>
        <v>61</v>
      </c>
      <c r="R79" s="40" t="str">
        <f t="shared" si="20"/>
        <v>94</v>
      </c>
      <c r="S79" s="40" t="str">
        <f t="shared" si="21"/>
        <v>3</v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61</v>
      </c>
      <c r="D80" s="45" t="str">
        <f t="shared" si="14"/>
        <v>Donacije</v>
      </c>
      <c r="E80" s="50">
        <v>3293</v>
      </c>
      <c r="F80" s="45" t="str">
        <f t="shared" si="13"/>
        <v>Reprezentacija</v>
      </c>
      <c r="G80" s="246" t="s">
        <v>172</v>
      </c>
      <c r="H80" s="45" t="str">
        <f t="shared" si="15"/>
        <v>REDOVNA DJELATNOST SVEUČILIŠTA U RIJECI (IZ EVIDENCIJSKIH PRIHODA)</v>
      </c>
      <c r="I80" s="45" t="str">
        <f t="shared" si="16"/>
        <v>0942</v>
      </c>
      <c r="J80" s="153">
        <v>2500</v>
      </c>
      <c r="K80" s="153">
        <v>2500</v>
      </c>
      <c r="L80" s="153">
        <v>2500</v>
      </c>
      <c r="M80" s="303"/>
      <c r="N80" s="175" t="str">
        <f>IF(C80="","",'OPĆI DIO'!$C$1)</f>
        <v>2217 SVEUČILIŠTE U RIJECI - PRAVNI FAKULTET</v>
      </c>
      <c r="O80" s="40" t="str">
        <f t="shared" si="17"/>
        <v>329</v>
      </c>
      <c r="P80" s="40" t="str">
        <f t="shared" si="18"/>
        <v>32</v>
      </c>
      <c r="Q80" s="40" t="str">
        <f t="shared" si="19"/>
        <v>61</v>
      </c>
      <c r="R80" s="40" t="str">
        <f t="shared" si="20"/>
        <v>94</v>
      </c>
      <c r="S80" s="40" t="str">
        <f t="shared" si="21"/>
        <v>3</v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61</v>
      </c>
      <c r="D81" s="45" t="str">
        <f t="shared" si="14"/>
        <v>Donacije</v>
      </c>
      <c r="E81" s="50">
        <v>3239</v>
      </c>
      <c r="F81" s="45" t="str">
        <f t="shared" si="13"/>
        <v>Ostale usluge</v>
      </c>
      <c r="G81" s="246" t="s">
        <v>172</v>
      </c>
      <c r="H81" s="45" t="str">
        <f t="shared" si="15"/>
        <v>REDOVNA DJELATNOST SVEUČILIŠTA U RIJECI (IZ EVIDENCIJSKIH PRIHODA)</v>
      </c>
      <c r="I81" s="45" t="str">
        <f t="shared" si="16"/>
        <v>0942</v>
      </c>
      <c r="J81" s="153">
        <v>500</v>
      </c>
      <c r="K81" s="153">
        <v>500</v>
      </c>
      <c r="L81" s="153">
        <v>500</v>
      </c>
      <c r="M81" s="303"/>
      <c r="N81" s="175" t="str">
        <f>IF(C81="","",'OPĆI DIO'!$C$1)</f>
        <v>2217 SVEUČILIŠTE U RIJECI - PRAVNI FAKULTET</v>
      </c>
      <c r="O81" s="40" t="str">
        <f t="shared" si="17"/>
        <v>323</v>
      </c>
      <c r="P81" s="40" t="str">
        <f t="shared" si="18"/>
        <v>32</v>
      </c>
      <c r="Q81" s="40" t="str">
        <f t="shared" si="19"/>
        <v>61</v>
      </c>
      <c r="R81" s="40" t="str">
        <f t="shared" si="20"/>
        <v>94</v>
      </c>
      <c r="S81" s="40" t="str">
        <f t="shared" si="21"/>
        <v>3</v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52</v>
      </c>
      <c r="D82" s="45" t="str">
        <f t="shared" si="14"/>
        <v>Ostale pomoći</v>
      </c>
      <c r="E82" s="50">
        <v>3241</v>
      </c>
      <c r="F82" s="45" t="str">
        <f t="shared" si="13"/>
        <v>Naknade troškova osobama izvan radnog odnosa</v>
      </c>
      <c r="G82" s="246" t="s">
        <v>172</v>
      </c>
      <c r="H82" s="45" t="str">
        <f t="shared" si="15"/>
        <v>REDOVNA DJELATNOST SVEUČILIŠTA U RIJECI (IZ EVIDENCIJSKIH PRIHODA)</v>
      </c>
      <c r="I82" s="45" t="str">
        <f t="shared" si="16"/>
        <v>0942</v>
      </c>
      <c r="J82" s="153">
        <v>0</v>
      </c>
      <c r="K82" s="153">
        <v>1000</v>
      </c>
      <c r="L82" s="153">
        <v>1000</v>
      </c>
      <c r="M82" s="303"/>
      <c r="N82" s="175" t="str">
        <f>IF(C82="","",'OPĆI DIO'!$C$1)</f>
        <v>2217 SVEUČILIŠTE U RIJECI - PRAVNI FAKULTET</v>
      </c>
      <c r="O82" s="40" t="str">
        <f t="shared" si="17"/>
        <v>324</v>
      </c>
      <c r="P82" s="40" t="str">
        <f t="shared" si="18"/>
        <v>32</v>
      </c>
      <c r="Q82" s="40" t="str">
        <f t="shared" si="19"/>
        <v>52</v>
      </c>
      <c r="R82" s="40" t="str">
        <f t="shared" si="20"/>
        <v>94</v>
      </c>
      <c r="S82" s="40" t="str">
        <f t="shared" si="21"/>
        <v>3</v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332">
        <v>31</v>
      </c>
      <c r="D83" s="45" t="str">
        <f t="shared" si="14"/>
        <v>Vlastiti prihodi</v>
      </c>
      <c r="E83" s="332">
        <v>3111</v>
      </c>
      <c r="F83" s="45" t="str">
        <f t="shared" si="13"/>
        <v>Plaće za redovan rad</v>
      </c>
      <c r="G83" s="246" t="s">
        <v>172</v>
      </c>
      <c r="H83" s="45" t="str">
        <f t="shared" si="15"/>
        <v>REDOVNA DJELATNOST SVEUČILIŠTA U RIJECI (IZ EVIDENCIJSKIH PRIHODA)</v>
      </c>
      <c r="I83" s="45" t="str">
        <f t="shared" si="16"/>
        <v>0942</v>
      </c>
      <c r="J83" s="333">
        <v>10000</v>
      </c>
      <c r="K83" s="333">
        <v>10000</v>
      </c>
      <c r="L83" s="333">
        <v>10000</v>
      </c>
      <c r="M83" s="303"/>
      <c r="N83" s="175" t="str">
        <f>IF(C83="","",'OPĆI DIO'!$C$1)</f>
        <v>2217 SVEUČILIŠTE U RIJECI - PRAVNI FAKULTET</v>
      </c>
      <c r="O83" s="40" t="str">
        <f t="shared" si="17"/>
        <v>311</v>
      </c>
      <c r="P83" s="40" t="str">
        <f t="shared" si="18"/>
        <v>31</v>
      </c>
      <c r="Q83" s="40" t="str">
        <f t="shared" si="19"/>
        <v>31</v>
      </c>
      <c r="R83" s="40" t="str">
        <f t="shared" si="20"/>
        <v>94</v>
      </c>
      <c r="S83" s="40" t="str">
        <f t="shared" si="21"/>
        <v>3</v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332">
        <v>31</v>
      </c>
      <c r="D84" s="45" t="str">
        <f t="shared" si="14"/>
        <v>Vlastiti prihodi</v>
      </c>
      <c r="E84" s="332">
        <v>3112</v>
      </c>
      <c r="F84" s="45" t="str">
        <f t="shared" si="13"/>
        <v>Plaće u naravi</v>
      </c>
      <c r="G84" s="246" t="s">
        <v>172</v>
      </c>
      <c r="H84" s="45" t="str">
        <f t="shared" si="15"/>
        <v>REDOVNA DJELATNOST SVEUČILIŠTA U RIJECI (IZ EVIDENCIJSKIH PRIHODA)</v>
      </c>
      <c r="I84" s="45" t="str">
        <f t="shared" si="16"/>
        <v>0942</v>
      </c>
      <c r="J84" s="333">
        <v>0</v>
      </c>
      <c r="K84" s="333">
        <v>0</v>
      </c>
      <c r="L84" s="333">
        <v>0</v>
      </c>
      <c r="M84" s="303"/>
      <c r="N84" s="175" t="str">
        <f>IF(C84="","",'OPĆI DIO'!$C$1)</f>
        <v>2217 SVEUČILIŠTE U RIJECI - PRAVNI FAKULTET</v>
      </c>
      <c r="O84" s="40" t="str">
        <f t="shared" si="17"/>
        <v>311</v>
      </c>
      <c r="P84" s="40" t="str">
        <f t="shared" si="18"/>
        <v>31</v>
      </c>
      <c r="Q84" s="40" t="str">
        <f t="shared" si="19"/>
        <v>31</v>
      </c>
      <c r="R84" s="40" t="str">
        <f t="shared" si="20"/>
        <v>94</v>
      </c>
      <c r="S84" s="40" t="str">
        <f t="shared" si="21"/>
        <v>3</v>
      </c>
      <c r="W84" s="315">
        <v>3865</v>
      </c>
      <c r="X84" s="316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332">
        <v>31</v>
      </c>
      <c r="D85" s="45" t="str">
        <f t="shared" si="14"/>
        <v>Vlastiti prihodi</v>
      </c>
      <c r="E85" s="332">
        <v>3121</v>
      </c>
      <c r="F85" s="45" t="str">
        <f t="shared" si="13"/>
        <v>Ostali rashodi za zaposlene</v>
      </c>
      <c r="G85" s="246" t="s">
        <v>172</v>
      </c>
      <c r="H85" s="45" t="str">
        <f t="shared" si="15"/>
        <v>REDOVNA DJELATNOST SVEUČILIŠTA U RIJECI (IZ EVIDENCIJSKIH PRIHODA)</v>
      </c>
      <c r="I85" s="45" t="str">
        <f t="shared" si="16"/>
        <v>0942</v>
      </c>
      <c r="J85" s="333">
        <v>12100</v>
      </c>
      <c r="K85" s="333">
        <v>12100</v>
      </c>
      <c r="L85" s="333">
        <v>12100</v>
      </c>
      <c r="M85" s="303"/>
      <c r="N85" s="175" t="str">
        <f>IF(C85="","",'OPĆI DIO'!$C$1)</f>
        <v>2217 SVEUČILIŠTE U RIJECI - PRAVNI FAKULTET</v>
      </c>
      <c r="O85" s="40" t="str">
        <f t="shared" si="17"/>
        <v>312</v>
      </c>
      <c r="P85" s="40" t="str">
        <f t="shared" si="18"/>
        <v>31</v>
      </c>
      <c r="Q85" s="40" t="str">
        <f t="shared" si="19"/>
        <v>31</v>
      </c>
      <c r="R85" s="40" t="str">
        <f t="shared" si="20"/>
        <v>94</v>
      </c>
      <c r="S85" s="40" t="str">
        <f t="shared" si="21"/>
        <v>3</v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332">
        <v>31</v>
      </c>
      <c r="D86" s="45" t="str">
        <f t="shared" si="14"/>
        <v>Vlastiti prihodi</v>
      </c>
      <c r="E86" s="332">
        <v>3132</v>
      </c>
      <c r="F86" s="45" t="str">
        <f t="shared" si="13"/>
        <v>Doprinosi za obvezno zdravstveno osiguranje</v>
      </c>
      <c r="G86" s="246" t="s">
        <v>172</v>
      </c>
      <c r="H86" s="45" t="str">
        <f t="shared" si="15"/>
        <v>REDOVNA DJELATNOST SVEUČILIŠTA U RIJECI (IZ EVIDENCIJSKIH PRIHODA)</v>
      </c>
      <c r="I86" s="45" t="str">
        <f t="shared" si="16"/>
        <v>0942</v>
      </c>
      <c r="J86" s="333">
        <v>1650</v>
      </c>
      <c r="K86" s="333">
        <v>1650</v>
      </c>
      <c r="L86" s="333">
        <v>1650</v>
      </c>
      <c r="M86" s="303"/>
      <c r="N86" s="175" t="str">
        <f>IF(C86="","",'OPĆI DIO'!$C$1)</f>
        <v>2217 SVEUČILIŠTE U RIJECI - PRAVNI FAKULTET</v>
      </c>
      <c r="O86" s="40" t="str">
        <f t="shared" si="17"/>
        <v>313</v>
      </c>
      <c r="P86" s="40" t="str">
        <f t="shared" si="18"/>
        <v>31</v>
      </c>
      <c r="Q86" s="40" t="str">
        <f t="shared" si="19"/>
        <v>31</v>
      </c>
      <c r="R86" s="40" t="str">
        <f t="shared" si="20"/>
        <v>94</v>
      </c>
      <c r="S86" s="40" t="str">
        <f t="shared" si="21"/>
        <v>3</v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332">
        <v>31</v>
      </c>
      <c r="D87" s="45" t="str">
        <f t="shared" si="14"/>
        <v>Vlastiti prihodi</v>
      </c>
      <c r="E87" s="332">
        <v>3211</v>
      </c>
      <c r="F87" s="45" t="str">
        <f t="shared" si="13"/>
        <v>Službena putovanja</v>
      </c>
      <c r="G87" s="246" t="s">
        <v>172</v>
      </c>
      <c r="H87" s="45" t="str">
        <f t="shared" si="15"/>
        <v>REDOVNA DJELATNOST SVEUČILIŠTA U RIJECI (IZ EVIDENCIJSKIH PRIHODA)</v>
      </c>
      <c r="I87" s="45" t="str">
        <f t="shared" si="16"/>
        <v>0942</v>
      </c>
      <c r="J87" s="333">
        <v>15683</v>
      </c>
      <c r="K87" s="333">
        <v>16000</v>
      </c>
      <c r="L87" s="333">
        <v>16000</v>
      </c>
      <c r="M87" s="303"/>
      <c r="N87" s="175" t="str">
        <f>IF(C87="","",'OPĆI DIO'!$C$1)</f>
        <v>2217 SVEUČILIŠTE U RIJECI - PRAVNI FAKULTET</v>
      </c>
      <c r="O87" s="40" t="str">
        <f t="shared" si="17"/>
        <v>321</v>
      </c>
      <c r="P87" s="40" t="str">
        <f t="shared" si="18"/>
        <v>32</v>
      </c>
      <c r="Q87" s="40" t="str">
        <f t="shared" si="19"/>
        <v>31</v>
      </c>
      <c r="R87" s="40" t="str">
        <f t="shared" si="20"/>
        <v>94</v>
      </c>
      <c r="S87" s="40" t="str">
        <f t="shared" si="21"/>
        <v>3</v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332">
        <v>31</v>
      </c>
      <c r="D88" s="45" t="str">
        <f t="shared" si="14"/>
        <v>Vlastiti prihodi</v>
      </c>
      <c r="E88" s="332">
        <v>3212</v>
      </c>
      <c r="F88" s="45" t="str">
        <f t="shared" si="13"/>
        <v>Naknade za prijevoz, za rad na terenu i odvojeni život</v>
      </c>
      <c r="G88" s="246" t="s">
        <v>172</v>
      </c>
      <c r="H88" s="45" t="str">
        <f t="shared" si="15"/>
        <v>REDOVNA DJELATNOST SVEUČILIŠTA U RIJECI (IZ EVIDENCIJSKIH PRIHODA)</v>
      </c>
      <c r="I88" s="45" t="str">
        <f t="shared" si="16"/>
        <v>0942</v>
      </c>
      <c r="J88" s="333">
        <v>200</v>
      </c>
      <c r="K88" s="333">
        <v>200</v>
      </c>
      <c r="L88" s="333">
        <v>200</v>
      </c>
      <c r="M88" s="303"/>
      <c r="N88" s="175" t="str">
        <f>IF(C88="","",'OPĆI DIO'!$C$1)</f>
        <v>2217 SVEUČILIŠTE U RIJECI - PRAVNI FAKULTET</v>
      </c>
      <c r="O88" s="40" t="str">
        <f t="shared" si="17"/>
        <v>321</v>
      </c>
      <c r="P88" s="40" t="str">
        <f t="shared" si="18"/>
        <v>32</v>
      </c>
      <c r="Q88" s="40" t="str">
        <f t="shared" si="19"/>
        <v>31</v>
      </c>
      <c r="R88" s="40" t="str">
        <f t="shared" si="20"/>
        <v>94</v>
      </c>
      <c r="S88" s="40" t="str">
        <f t="shared" si="21"/>
        <v>3</v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332">
        <v>31</v>
      </c>
      <c r="D89" s="45" t="str">
        <f t="shared" si="14"/>
        <v>Vlastiti prihodi</v>
      </c>
      <c r="E89" s="332">
        <v>3213</v>
      </c>
      <c r="F89" s="45" t="str">
        <f t="shared" si="13"/>
        <v>Stručno usavršavanje zaposlenika</v>
      </c>
      <c r="G89" s="246" t="s">
        <v>172</v>
      </c>
      <c r="H89" s="45" t="str">
        <f t="shared" si="15"/>
        <v>REDOVNA DJELATNOST SVEUČILIŠTA U RIJECI (IZ EVIDENCIJSKIH PRIHODA)</v>
      </c>
      <c r="I89" s="45" t="str">
        <f t="shared" si="16"/>
        <v>0942</v>
      </c>
      <c r="J89" s="333">
        <v>500</v>
      </c>
      <c r="K89" s="333">
        <v>500</v>
      </c>
      <c r="L89" s="333">
        <v>500</v>
      </c>
      <c r="M89" s="303"/>
      <c r="N89" s="175" t="str">
        <f>IF(C89="","",'OPĆI DIO'!$C$1)</f>
        <v>2217 SVEUČILIŠTE U RIJECI - PRAVNI FAKULTET</v>
      </c>
      <c r="O89" s="40" t="str">
        <f t="shared" si="17"/>
        <v>321</v>
      </c>
      <c r="P89" s="40" t="str">
        <f t="shared" si="18"/>
        <v>32</v>
      </c>
      <c r="Q89" s="40" t="str">
        <f t="shared" si="19"/>
        <v>31</v>
      </c>
      <c r="R89" s="40" t="str">
        <f t="shared" si="20"/>
        <v>94</v>
      </c>
      <c r="S89" s="40" t="str">
        <f t="shared" si="21"/>
        <v>3</v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332">
        <v>31</v>
      </c>
      <c r="D90" s="45" t="str">
        <f t="shared" si="14"/>
        <v>Vlastiti prihodi</v>
      </c>
      <c r="E90" s="332">
        <v>3214</v>
      </c>
      <c r="F90" s="45" t="str">
        <f t="shared" si="13"/>
        <v>Ostale naknade troškova zaposlenima</v>
      </c>
      <c r="G90" s="246" t="s">
        <v>172</v>
      </c>
      <c r="H90" s="45" t="str">
        <f t="shared" si="15"/>
        <v>REDOVNA DJELATNOST SVEUČILIŠTA U RIJECI (IZ EVIDENCIJSKIH PRIHODA)</v>
      </c>
      <c r="I90" s="45" t="str">
        <f t="shared" si="16"/>
        <v>0942</v>
      </c>
      <c r="J90" s="333">
        <v>100</v>
      </c>
      <c r="K90" s="333">
        <v>100</v>
      </c>
      <c r="L90" s="333">
        <v>100</v>
      </c>
      <c r="M90" s="303"/>
      <c r="N90" s="175" t="str">
        <f>IF(C90="","",'OPĆI DIO'!$C$1)</f>
        <v>2217 SVEUČILIŠTE U RIJECI - PRAVNI FAKULTET</v>
      </c>
      <c r="O90" s="40" t="str">
        <f t="shared" si="17"/>
        <v>321</v>
      </c>
      <c r="P90" s="40" t="str">
        <f t="shared" si="18"/>
        <v>32</v>
      </c>
      <c r="Q90" s="40" t="str">
        <f t="shared" si="19"/>
        <v>31</v>
      </c>
      <c r="R90" s="40" t="str">
        <f t="shared" si="20"/>
        <v>94</v>
      </c>
      <c r="S90" s="40" t="str">
        <f t="shared" si="21"/>
        <v>3</v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332">
        <v>31</v>
      </c>
      <c r="D91" s="45" t="str">
        <f t="shared" si="14"/>
        <v>Vlastiti prihodi</v>
      </c>
      <c r="E91" s="332">
        <v>3221</v>
      </c>
      <c r="F91" s="45" t="str">
        <f t="shared" si="13"/>
        <v>Uredski materijal i ostali materijalni rashodi</v>
      </c>
      <c r="G91" s="246" t="s">
        <v>172</v>
      </c>
      <c r="H91" s="45" t="str">
        <f t="shared" si="15"/>
        <v>REDOVNA DJELATNOST SVEUČILIŠTA U RIJECI (IZ EVIDENCIJSKIH PRIHODA)</v>
      </c>
      <c r="I91" s="45" t="str">
        <f t="shared" si="16"/>
        <v>0942</v>
      </c>
      <c r="J91" s="333">
        <v>15000</v>
      </c>
      <c r="K91" s="333">
        <v>15000</v>
      </c>
      <c r="L91" s="333">
        <v>15000</v>
      </c>
      <c r="M91" s="303"/>
      <c r="N91" s="175" t="str">
        <f>IF(C91="","",'OPĆI DIO'!$C$1)</f>
        <v>2217 SVEUČILIŠTE U RIJECI - PRAVNI FAKULTET</v>
      </c>
      <c r="O91" s="40" t="str">
        <f t="shared" si="17"/>
        <v>322</v>
      </c>
      <c r="P91" s="40" t="str">
        <f t="shared" si="18"/>
        <v>32</v>
      </c>
      <c r="Q91" s="40" t="str">
        <f t="shared" si="19"/>
        <v>31</v>
      </c>
      <c r="R91" s="40" t="str">
        <f t="shared" si="20"/>
        <v>94</v>
      </c>
      <c r="S91" s="40" t="str">
        <f t="shared" si="21"/>
        <v>3</v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332">
        <v>31</v>
      </c>
      <c r="D92" s="45" t="str">
        <f t="shared" si="14"/>
        <v>Vlastiti prihodi</v>
      </c>
      <c r="E92" s="332">
        <v>3223</v>
      </c>
      <c r="F92" s="45" t="str">
        <f t="shared" si="13"/>
        <v>Energija</v>
      </c>
      <c r="G92" s="246" t="s">
        <v>172</v>
      </c>
      <c r="H92" s="45" t="str">
        <f t="shared" si="15"/>
        <v>REDOVNA DJELATNOST SVEUČILIŠTA U RIJECI (IZ EVIDENCIJSKIH PRIHODA)</v>
      </c>
      <c r="I92" s="45" t="str">
        <f t="shared" si="16"/>
        <v>0942</v>
      </c>
      <c r="J92" s="333">
        <v>1000</v>
      </c>
      <c r="K92" s="333">
        <v>1000</v>
      </c>
      <c r="L92" s="333">
        <v>1000</v>
      </c>
      <c r="M92" s="303"/>
      <c r="N92" s="175" t="str">
        <f>IF(C92="","",'OPĆI DIO'!$C$1)</f>
        <v>2217 SVEUČILIŠTE U RIJECI - PRAVNI FAKULTET</v>
      </c>
      <c r="O92" s="40" t="str">
        <f t="shared" si="17"/>
        <v>322</v>
      </c>
      <c r="P92" s="40" t="str">
        <f t="shared" si="18"/>
        <v>32</v>
      </c>
      <c r="Q92" s="40" t="str">
        <f t="shared" si="19"/>
        <v>31</v>
      </c>
      <c r="R92" s="40" t="str">
        <f t="shared" si="20"/>
        <v>94</v>
      </c>
      <c r="S92" s="40" t="str">
        <f t="shared" si="21"/>
        <v>3</v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332">
        <v>31</v>
      </c>
      <c r="D93" s="45" t="str">
        <f t="shared" si="14"/>
        <v>Vlastiti prihodi</v>
      </c>
      <c r="E93" s="332">
        <v>3224</v>
      </c>
      <c r="F93" s="45" t="str">
        <f t="shared" si="13"/>
        <v>Materijal i dijelovi za tekuće i investicijsko održavanje</v>
      </c>
      <c r="G93" s="246" t="s">
        <v>172</v>
      </c>
      <c r="H93" s="45" t="str">
        <f t="shared" si="15"/>
        <v>REDOVNA DJELATNOST SVEUČILIŠTA U RIJECI (IZ EVIDENCIJSKIH PRIHODA)</v>
      </c>
      <c r="I93" s="45" t="str">
        <f t="shared" si="16"/>
        <v>0942</v>
      </c>
      <c r="J93" s="333">
        <v>500</v>
      </c>
      <c r="K93" s="333">
        <v>500</v>
      </c>
      <c r="L93" s="333">
        <v>500</v>
      </c>
      <c r="M93" s="303"/>
      <c r="N93" s="175" t="str">
        <f>IF(C93="","",'OPĆI DIO'!$C$1)</f>
        <v>2217 SVEUČILIŠTE U RIJECI - PRAVNI FAKULTET</v>
      </c>
      <c r="O93" s="40" t="str">
        <f t="shared" si="17"/>
        <v>322</v>
      </c>
      <c r="P93" s="40" t="str">
        <f t="shared" si="18"/>
        <v>32</v>
      </c>
      <c r="Q93" s="40" t="str">
        <f t="shared" si="19"/>
        <v>31</v>
      </c>
      <c r="R93" s="40" t="str">
        <f t="shared" si="20"/>
        <v>94</v>
      </c>
      <c r="S93" s="40" t="str">
        <f t="shared" si="21"/>
        <v>3</v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332">
        <v>31</v>
      </c>
      <c r="D94" s="45" t="str">
        <f t="shared" si="14"/>
        <v>Vlastiti prihodi</v>
      </c>
      <c r="E94" s="332">
        <v>3225</v>
      </c>
      <c r="F94" s="45" t="str">
        <f t="shared" si="13"/>
        <v>Sitni inventar i autogume</v>
      </c>
      <c r="G94" s="246" t="s">
        <v>172</v>
      </c>
      <c r="H94" s="45" t="str">
        <f t="shared" si="15"/>
        <v>REDOVNA DJELATNOST SVEUČILIŠTA U RIJECI (IZ EVIDENCIJSKIH PRIHODA)</v>
      </c>
      <c r="I94" s="45" t="str">
        <f t="shared" si="16"/>
        <v>0942</v>
      </c>
      <c r="J94" s="333">
        <v>500</v>
      </c>
      <c r="K94" s="333">
        <v>500</v>
      </c>
      <c r="L94" s="333">
        <v>500</v>
      </c>
      <c r="M94" s="303"/>
      <c r="N94" s="175" t="str">
        <f>IF(C94="","",'OPĆI DIO'!$C$1)</f>
        <v>2217 SVEUČILIŠTE U RIJECI - PRAVNI FAKULTET</v>
      </c>
      <c r="O94" s="40" t="str">
        <f t="shared" si="17"/>
        <v>322</v>
      </c>
      <c r="P94" s="40" t="str">
        <f t="shared" si="18"/>
        <v>32</v>
      </c>
      <c r="Q94" s="40" t="str">
        <f t="shared" si="19"/>
        <v>31</v>
      </c>
      <c r="R94" s="40" t="str">
        <f t="shared" si="20"/>
        <v>94</v>
      </c>
      <c r="S94" s="40" t="str">
        <f t="shared" si="21"/>
        <v>3</v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332">
        <v>31</v>
      </c>
      <c r="D95" s="45" t="str">
        <f t="shared" si="14"/>
        <v>Vlastiti prihodi</v>
      </c>
      <c r="E95" s="332">
        <v>3227</v>
      </c>
      <c r="F95" s="45" t="str">
        <f t="shared" si="13"/>
        <v>Službena, radna i zaštitna odjeća i obuća</v>
      </c>
      <c r="G95" s="246" t="s">
        <v>172</v>
      </c>
      <c r="H95" s="45" t="str">
        <f t="shared" si="15"/>
        <v>REDOVNA DJELATNOST SVEUČILIŠTA U RIJECI (IZ EVIDENCIJSKIH PRIHODA)</v>
      </c>
      <c r="I95" s="45" t="str">
        <f t="shared" si="16"/>
        <v>0942</v>
      </c>
      <c r="J95" s="333">
        <v>200</v>
      </c>
      <c r="K95" s="333">
        <v>200</v>
      </c>
      <c r="L95" s="333">
        <v>200</v>
      </c>
      <c r="M95" s="303"/>
      <c r="N95" s="175" t="str">
        <f>IF(C95="","",'OPĆI DIO'!$C$1)</f>
        <v>2217 SVEUČILIŠTE U RIJECI - PRAVNI FAKULTET</v>
      </c>
      <c r="O95" s="40" t="str">
        <f t="shared" si="17"/>
        <v>322</v>
      </c>
      <c r="P95" s="40" t="str">
        <f t="shared" si="18"/>
        <v>32</v>
      </c>
      <c r="Q95" s="40" t="str">
        <f t="shared" si="19"/>
        <v>31</v>
      </c>
      <c r="R95" s="40" t="str">
        <f t="shared" si="20"/>
        <v>94</v>
      </c>
      <c r="S95" s="40" t="str">
        <f t="shared" si="21"/>
        <v>3</v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332">
        <v>31</v>
      </c>
      <c r="D96" s="45" t="str">
        <f t="shared" si="14"/>
        <v>Vlastiti prihodi</v>
      </c>
      <c r="E96" s="332">
        <v>3231</v>
      </c>
      <c r="F96" s="45" t="str">
        <f t="shared" si="13"/>
        <v>Usluge telefona, interneta, pošte i prijevoza</v>
      </c>
      <c r="G96" s="246" t="s">
        <v>172</v>
      </c>
      <c r="H96" s="45" t="str">
        <f t="shared" si="15"/>
        <v>REDOVNA DJELATNOST SVEUČILIŠTA U RIJECI (IZ EVIDENCIJSKIH PRIHODA)</v>
      </c>
      <c r="I96" s="45" t="str">
        <f t="shared" si="16"/>
        <v>0942</v>
      </c>
      <c r="J96" s="333">
        <v>477</v>
      </c>
      <c r="K96" s="333">
        <v>500</v>
      </c>
      <c r="L96" s="333">
        <v>500</v>
      </c>
      <c r="M96" s="303"/>
      <c r="N96" s="175" t="str">
        <f>IF(C96="","",'OPĆI DIO'!$C$1)</f>
        <v>2217 SVEUČILIŠTE U RIJECI - PRAVNI FAKULTET</v>
      </c>
      <c r="O96" s="40" t="str">
        <f t="shared" si="17"/>
        <v>323</v>
      </c>
      <c r="P96" s="40" t="str">
        <f t="shared" si="18"/>
        <v>32</v>
      </c>
      <c r="Q96" s="40" t="str">
        <f t="shared" si="19"/>
        <v>31</v>
      </c>
      <c r="R96" s="40" t="str">
        <f t="shared" si="20"/>
        <v>94</v>
      </c>
      <c r="S96" s="40" t="str">
        <f t="shared" si="21"/>
        <v>3</v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332">
        <v>31</v>
      </c>
      <c r="D97" s="45" t="str">
        <f t="shared" si="14"/>
        <v>Vlastiti prihodi</v>
      </c>
      <c r="E97" s="332">
        <v>3232</v>
      </c>
      <c r="F97" s="45" t="str">
        <f t="shared" si="13"/>
        <v>Usluge tekućeg i investicijskog održavanja</v>
      </c>
      <c r="G97" s="246" t="s">
        <v>172</v>
      </c>
      <c r="H97" s="45" t="str">
        <f t="shared" si="15"/>
        <v>REDOVNA DJELATNOST SVEUČILIŠTA U RIJECI (IZ EVIDENCIJSKIH PRIHODA)</v>
      </c>
      <c r="I97" s="45" t="str">
        <f t="shared" si="16"/>
        <v>0942</v>
      </c>
      <c r="J97" s="333">
        <v>2000</v>
      </c>
      <c r="K97" s="333">
        <v>2000</v>
      </c>
      <c r="L97" s="333">
        <v>2000</v>
      </c>
      <c r="M97" s="303"/>
      <c r="N97" s="175" t="str">
        <f>IF(C97="","",'OPĆI DIO'!$C$1)</f>
        <v>2217 SVEUČILIŠTE U RIJECI - PRAVNI FAKULTET</v>
      </c>
      <c r="O97" s="40" t="str">
        <f t="shared" si="17"/>
        <v>323</v>
      </c>
      <c r="P97" s="40" t="str">
        <f t="shared" si="18"/>
        <v>32</v>
      </c>
      <c r="Q97" s="40" t="str">
        <f t="shared" si="19"/>
        <v>31</v>
      </c>
      <c r="R97" s="40" t="str">
        <f t="shared" si="20"/>
        <v>94</v>
      </c>
      <c r="S97" s="40" t="str">
        <f t="shared" si="21"/>
        <v>3</v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332">
        <v>31</v>
      </c>
      <c r="D98" s="45" t="str">
        <f t="shared" si="14"/>
        <v>Vlastiti prihodi</v>
      </c>
      <c r="E98" s="332">
        <v>3233</v>
      </c>
      <c r="F98" s="45" t="str">
        <f t="shared" si="13"/>
        <v>Usluge promidžbe i informiranja</v>
      </c>
      <c r="G98" s="246" t="s">
        <v>172</v>
      </c>
      <c r="H98" s="45" t="str">
        <f t="shared" si="15"/>
        <v>REDOVNA DJELATNOST SVEUČILIŠTA U RIJECI (IZ EVIDENCIJSKIH PRIHODA)</v>
      </c>
      <c r="I98" s="45" t="str">
        <f t="shared" si="16"/>
        <v>0942</v>
      </c>
      <c r="J98" s="333">
        <v>4751</v>
      </c>
      <c r="K98" s="333">
        <v>5000</v>
      </c>
      <c r="L98" s="333">
        <v>5000</v>
      </c>
      <c r="M98" s="303"/>
      <c r="N98" s="175" t="str">
        <f>IF(C98="","",'OPĆI DIO'!$C$1)</f>
        <v>2217 SVEUČILIŠTE U RIJECI - PRAVNI FAKULTET</v>
      </c>
      <c r="O98" s="40" t="str">
        <f t="shared" si="17"/>
        <v>323</v>
      </c>
      <c r="P98" s="40" t="str">
        <f t="shared" si="18"/>
        <v>32</v>
      </c>
      <c r="Q98" s="40" t="str">
        <f t="shared" si="19"/>
        <v>31</v>
      </c>
      <c r="R98" s="40" t="str">
        <f t="shared" si="20"/>
        <v>94</v>
      </c>
      <c r="S98" s="40" t="str">
        <f t="shared" si="21"/>
        <v>3</v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332">
        <v>31</v>
      </c>
      <c r="D99" s="45" t="str">
        <f t="shared" si="14"/>
        <v>Vlastiti prihodi</v>
      </c>
      <c r="E99" s="332">
        <v>3234</v>
      </c>
      <c r="F99" s="45" t="str">
        <f t="shared" si="13"/>
        <v>Komunalne usluge</v>
      </c>
      <c r="G99" s="246" t="s">
        <v>172</v>
      </c>
      <c r="H99" s="45" t="str">
        <f t="shared" si="15"/>
        <v>REDOVNA DJELATNOST SVEUČILIŠTA U RIJECI (IZ EVIDENCIJSKIH PRIHODA)</v>
      </c>
      <c r="I99" s="45" t="str">
        <f t="shared" si="16"/>
        <v>0942</v>
      </c>
      <c r="J99" s="333">
        <v>490</v>
      </c>
      <c r="K99" s="333">
        <v>500</v>
      </c>
      <c r="L99" s="333">
        <v>500</v>
      </c>
      <c r="M99" s="303"/>
      <c r="N99" s="175" t="str">
        <f>IF(C99="","",'OPĆI DIO'!$C$1)</f>
        <v>2217 SVEUČILIŠTE U RIJECI - PRAVNI FAKULTET</v>
      </c>
      <c r="O99" s="40" t="str">
        <f t="shared" si="17"/>
        <v>323</v>
      </c>
      <c r="P99" s="40" t="str">
        <f t="shared" si="18"/>
        <v>32</v>
      </c>
      <c r="Q99" s="40" t="str">
        <f t="shared" si="19"/>
        <v>31</v>
      </c>
      <c r="R99" s="40" t="str">
        <f t="shared" si="20"/>
        <v>94</v>
      </c>
      <c r="S99" s="40" t="str">
        <f t="shared" si="21"/>
        <v>3</v>
      </c>
      <c r="W99" s="40">
        <v>4225</v>
      </c>
      <c r="X99" s="316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332">
        <v>31</v>
      </c>
      <c r="D100" s="45" t="str">
        <f t="shared" si="14"/>
        <v>Vlastiti prihodi</v>
      </c>
      <c r="E100" s="332">
        <v>3235</v>
      </c>
      <c r="F100" s="45" t="str">
        <f t="shared" si="13"/>
        <v>Zakupnine i najamnine</v>
      </c>
      <c r="G100" s="246" t="s">
        <v>172</v>
      </c>
      <c r="H100" s="45" t="str">
        <f t="shared" si="15"/>
        <v>REDOVNA DJELATNOST SVEUČILIŠTA U RIJECI (IZ EVIDENCIJSKIH PRIHODA)</v>
      </c>
      <c r="I100" s="45" t="str">
        <f t="shared" si="16"/>
        <v>0942</v>
      </c>
      <c r="J100" s="333">
        <v>442</v>
      </c>
      <c r="K100" s="333">
        <v>500</v>
      </c>
      <c r="L100" s="333">
        <v>500</v>
      </c>
      <c r="M100" s="303"/>
      <c r="N100" s="175" t="str">
        <f>IF(C100="","",'OPĆI DIO'!$C$1)</f>
        <v>2217 SVEUČILIŠTE U RIJECI - PRAVNI FAKULTET</v>
      </c>
      <c r="O100" s="40" t="str">
        <f t="shared" si="17"/>
        <v>323</v>
      </c>
      <c r="P100" s="40" t="str">
        <f t="shared" si="18"/>
        <v>32</v>
      </c>
      <c r="Q100" s="40" t="str">
        <f t="shared" si="19"/>
        <v>31</v>
      </c>
      <c r="R100" s="40" t="str">
        <f t="shared" si="20"/>
        <v>94</v>
      </c>
      <c r="S100" s="40" t="str">
        <f t="shared" si="21"/>
        <v>3</v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332">
        <v>31</v>
      </c>
      <c r="D101" s="45" t="str">
        <f t="shared" si="14"/>
        <v>Vlastiti prihodi</v>
      </c>
      <c r="E101" s="332">
        <v>3236</v>
      </c>
      <c r="F101" s="45" t="str">
        <f t="shared" si="13"/>
        <v>Zdravstvene i veterinarske usluge</v>
      </c>
      <c r="G101" s="246" t="s">
        <v>172</v>
      </c>
      <c r="H101" s="45" t="str">
        <f t="shared" si="15"/>
        <v>REDOVNA DJELATNOST SVEUČILIŠTA U RIJECI (IZ EVIDENCIJSKIH PRIHODA)</v>
      </c>
      <c r="I101" s="45" t="str">
        <f t="shared" si="16"/>
        <v>0942</v>
      </c>
      <c r="J101" s="333">
        <v>500</v>
      </c>
      <c r="K101" s="333">
        <v>500</v>
      </c>
      <c r="L101" s="333">
        <v>500</v>
      </c>
      <c r="M101" s="303"/>
      <c r="N101" s="175" t="str">
        <f>IF(C101="","",'OPĆI DIO'!$C$1)</f>
        <v>2217 SVEUČILIŠTE U RIJECI - PRAVNI FAKULTET</v>
      </c>
      <c r="O101" s="40" t="str">
        <f t="shared" si="17"/>
        <v>323</v>
      </c>
      <c r="P101" s="40" t="str">
        <f t="shared" si="18"/>
        <v>32</v>
      </c>
      <c r="Q101" s="40" t="str">
        <f t="shared" si="19"/>
        <v>31</v>
      </c>
      <c r="R101" s="40" t="str">
        <f t="shared" si="20"/>
        <v>94</v>
      </c>
      <c r="S101" s="40" t="str">
        <f t="shared" si="21"/>
        <v>3</v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332">
        <v>31</v>
      </c>
      <c r="D102" s="45" t="str">
        <f t="shared" si="14"/>
        <v>Vlastiti prihodi</v>
      </c>
      <c r="E102" s="332">
        <v>3237</v>
      </c>
      <c r="F102" s="45" t="str">
        <f t="shared" si="13"/>
        <v>Intelektualne i osobne usluge</v>
      </c>
      <c r="G102" s="246" t="s">
        <v>172</v>
      </c>
      <c r="H102" s="45" t="str">
        <f t="shared" si="15"/>
        <v>REDOVNA DJELATNOST SVEUČILIŠTA U RIJECI (IZ EVIDENCIJSKIH PRIHODA)</v>
      </c>
      <c r="I102" s="45" t="str">
        <f t="shared" si="16"/>
        <v>0942</v>
      </c>
      <c r="J102" s="333">
        <v>29799</v>
      </c>
      <c r="K102" s="333">
        <v>30000</v>
      </c>
      <c r="L102" s="333">
        <v>30000</v>
      </c>
      <c r="M102" s="303"/>
      <c r="N102" s="175" t="str">
        <f>IF(C102="","",'OPĆI DIO'!$C$1)</f>
        <v>2217 SVEUČILIŠTE U RIJECI - PRAVNI FAKULTET</v>
      </c>
      <c r="O102" s="40" t="str">
        <f t="shared" si="17"/>
        <v>323</v>
      </c>
      <c r="P102" s="40" t="str">
        <f t="shared" si="18"/>
        <v>32</v>
      </c>
      <c r="Q102" s="40" t="str">
        <f t="shared" si="19"/>
        <v>31</v>
      </c>
      <c r="R102" s="40" t="str">
        <f t="shared" si="20"/>
        <v>94</v>
      </c>
      <c r="S102" s="40" t="str">
        <f t="shared" si="21"/>
        <v>3</v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332">
        <v>31</v>
      </c>
      <c r="D103" s="45" t="str">
        <f t="shared" si="14"/>
        <v>Vlastiti prihodi</v>
      </c>
      <c r="E103" s="332">
        <v>3238</v>
      </c>
      <c r="F103" s="45" t="str">
        <f t="shared" si="13"/>
        <v>Računalne usluge</v>
      </c>
      <c r="G103" s="246" t="s">
        <v>172</v>
      </c>
      <c r="H103" s="45" t="str">
        <f t="shared" si="15"/>
        <v>REDOVNA DJELATNOST SVEUČILIŠTA U RIJECI (IZ EVIDENCIJSKIH PRIHODA)</v>
      </c>
      <c r="I103" s="45" t="str">
        <f t="shared" si="16"/>
        <v>0942</v>
      </c>
      <c r="J103" s="333">
        <v>197</v>
      </c>
      <c r="K103" s="333">
        <v>200</v>
      </c>
      <c r="L103" s="333">
        <v>200</v>
      </c>
      <c r="M103" s="303"/>
      <c r="N103" s="175" t="str">
        <f>IF(C103="","",'OPĆI DIO'!$C$1)</f>
        <v>2217 SVEUČILIŠTE U RIJECI - PRAVNI FAKULTET</v>
      </c>
      <c r="O103" s="40" t="str">
        <f t="shared" si="17"/>
        <v>323</v>
      </c>
      <c r="P103" s="40" t="str">
        <f t="shared" si="18"/>
        <v>32</v>
      </c>
      <c r="Q103" s="40" t="str">
        <f t="shared" si="19"/>
        <v>31</v>
      </c>
      <c r="R103" s="40" t="str">
        <f t="shared" si="20"/>
        <v>94</v>
      </c>
      <c r="S103" s="40" t="str">
        <f t="shared" si="21"/>
        <v>3</v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332">
        <v>31</v>
      </c>
      <c r="D104" s="45" t="str">
        <f t="shared" si="14"/>
        <v>Vlastiti prihodi</v>
      </c>
      <c r="E104" s="332">
        <v>3239</v>
      </c>
      <c r="F104" s="45" t="str">
        <f t="shared" si="13"/>
        <v>Ostale usluge</v>
      </c>
      <c r="G104" s="246" t="s">
        <v>172</v>
      </c>
      <c r="H104" s="45" t="str">
        <f t="shared" si="15"/>
        <v>REDOVNA DJELATNOST SVEUČILIŠTA U RIJECI (IZ EVIDENCIJSKIH PRIHODA)</v>
      </c>
      <c r="I104" s="45" t="str">
        <f t="shared" si="16"/>
        <v>0942</v>
      </c>
      <c r="J104" s="333">
        <v>8767</v>
      </c>
      <c r="K104" s="333">
        <v>9000</v>
      </c>
      <c r="L104" s="333">
        <v>9000</v>
      </c>
      <c r="M104" s="303"/>
      <c r="N104" s="175" t="str">
        <f>IF(C104="","",'OPĆI DIO'!$C$1)</f>
        <v>2217 SVEUČILIŠTE U RIJECI - PRAVNI FAKULTET</v>
      </c>
      <c r="O104" s="40" t="str">
        <f t="shared" si="17"/>
        <v>323</v>
      </c>
      <c r="P104" s="40" t="str">
        <f t="shared" si="18"/>
        <v>32</v>
      </c>
      <c r="Q104" s="40" t="str">
        <f t="shared" si="19"/>
        <v>31</v>
      </c>
      <c r="R104" s="40" t="str">
        <f t="shared" si="20"/>
        <v>94</v>
      </c>
      <c r="S104" s="40" t="str">
        <f t="shared" si="21"/>
        <v>3</v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332">
        <v>31</v>
      </c>
      <c r="D105" s="45" t="str">
        <f t="shared" si="14"/>
        <v>Vlastiti prihodi</v>
      </c>
      <c r="E105" s="332">
        <v>3241</v>
      </c>
      <c r="F105" s="45" t="str">
        <f t="shared" si="13"/>
        <v>Naknade troškova osobama izvan radnog odnosa</v>
      </c>
      <c r="G105" s="246" t="s">
        <v>172</v>
      </c>
      <c r="H105" s="45" t="str">
        <f t="shared" si="15"/>
        <v>REDOVNA DJELATNOST SVEUČILIŠTA U RIJECI (IZ EVIDENCIJSKIH PRIHODA)</v>
      </c>
      <c r="I105" s="45" t="str">
        <f t="shared" si="16"/>
        <v>0942</v>
      </c>
      <c r="J105" s="333">
        <v>4128</v>
      </c>
      <c r="K105" s="333">
        <v>5000</v>
      </c>
      <c r="L105" s="333">
        <v>5000</v>
      </c>
      <c r="M105" s="303"/>
      <c r="N105" s="175" t="str">
        <f>IF(C105="","",'OPĆI DIO'!$C$1)</f>
        <v>2217 SVEUČILIŠTE U RIJECI - PRAVNI FAKULTET</v>
      </c>
      <c r="O105" s="40" t="str">
        <f t="shared" si="17"/>
        <v>324</v>
      </c>
      <c r="P105" s="40" t="str">
        <f t="shared" si="18"/>
        <v>32</v>
      </c>
      <c r="Q105" s="40" t="str">
        <f t="shared" si="19"/>
        <v>31</v>
      </c>
      <c r="R105" s="40" t="str">
        <f t="shared" si="20"/>
        <v>94</v>
      </c>
      <c r="S105" s="40" t="str">
        <f t="shared" si="21"/>
        <v>3</v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332">
        <v>31</v>
      </c>
      <c r="D106" s="45" t="str">
        <f t="shared" si="14"/>
        <v>Vlastiti prihodi</v>
      </c>
      <c r="E106" s="332">
        <v>3292</v>
      </c>
      <c r="F106" s="45" t="str">
        <f t="shared" si="13"/>
        <v>Premije osiguranja</v>
      </c>
      <c r="G106" s="246" t="s">
        <v>172</v>
      </c>
      <c r="H106" s="45" t="str">
        <f t="shared" si="15"/>
        <v>REDOVNA DJELATNOST SVEUČILIŠTA U RIJECI (IZ EVIDENCIJSKIH PRIHODA)</v>
      </c>
      <c r="I106" s="45" t="str">
        <f t="shared" si="16"/>
        <v>0942</v>
      </c>
      <c r="J106" s="333">
        <v>3000</v>
      </c>
      <c r="K106" s="333">
        <v>3000</v>
      </c>
      <c r="L106" s="333">
        <v>3000</v>
      </c>
      <c r="M106" s="303"/>
      <c r="N106" s="175" t="str">
        <f>IF(C106="","",'OPĆI DIO'!$C$1)</f>
        <v>2217 SVEUČILIŠTE U RIJECI - PRAVNI FAKULTET</v>
      </c>
      <c r="O106" s="40" t="str">
        <f t="shared" si="17"/>
        <v>329</v>
      </c>
      <c r="P106" s="40" t="str">
        <f t="shared" si="18"/>
        <v>32</v>
      </c>
      <c r="Q106" s="40" t="str">
        <f t="shared" si="19"/>
        <v>31</v>
      </c>
      <c r="R106" s="40" t="str">
        <f t="shared" si="20"/>
        <v>94</v>
      </c>
      <c r="S106" s="40" t="str">
        <f t="shared" si="21"/>
        <v>3</v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332">
        <v>31</v>
      </c>
      <c r="D107" s="45" t="str">
        <f t="shared" si="14"/>
        <v>Vlastiti prihodi</v>
      </c>
      <c r="E107" s="332">
        <v>3293</v>
      </c>
      <c r="F107" s="45" t="str">
        <f t="shared" si="13"/>
        <v>Reprezentacija</v>
      </c>
      <c r="G107" s="246" t="s">
        <v>172</v>
      </c>
      <c r="H107" s="45" t="str">
        <f t="shared" si="15"/>
        <v>REDOVNA DJELATNOST SVEUČILIŠTA U RIJECI (IZ EVIDENCIJSKIH PRIHODA)</v>
      </c>
      <c r="I107" s="45" t="str">
        <f t="shared" si="16"/>
        <v>0942</v>
      </c>
      <c r="J107" s="333">
        <v>25731</v>
      </c>
      <c r="K107" s="333">
        <v>30000</v>
      </c>
      <c r="L107" s="333">
        <v>30000</v>
      </c>
      <c r="M107" s="303"/>
      <c r="N107" s="175" t="str">
        <f>IF(C107="","",'OPĆI DIO'!$C$1)</f>
        <v>2217 SVEUČILIŠTE U RIJECI - PRAVNI FAKULTET</v>
      </c>
      <c r="O107" s="40" t="str">
        <f t="shared" si="17"/>
        <v>329</v>
      </c>
      <c r="P107" s="40" t="str">
        <f t="shared" si="18"/>
        <v>32</v>
      </c>
      <c r="Q107" s="40" t="str">
        <f t="shared" si="19"/>
        <v>31</v>
      </c>
      <c r="R107" s="40" t="str">
        <f t="shared" si="20"/>
        <v>94</v>
      </c>
      <c r="S107" s="40" t="str">
        <f t="shared" si="21"/>
        <v>3</v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332">
        <v>31</v>
      </c>
      <c r="D108" s="45" t="str">
        <f t="shared" si="14"/>
        <v>Vlastiti prihodi</v>
      </c>
      <c r="E108" s="332">
        <v>3294</v>
      </c>
      <c r="F108" s="45" t="str">
        <f t="shared" si="13"/>
        <v>Članarine i norme</v>
      </c>
      <c r="G108" s="246" t="s">
        <v>172</v>
      </c>
      <c r="H108" s="45" t="str">
        <f t="shared" si="15"/>
        <v>REDOVNA DJELATNOST SVEUČILIŠTA U RIJECI (IZ EVIDENCIJSKIH PRIHODA)</v>
      </c>
      <c r="I108" s="45" t="str">
        <f t="shared" si="16"/>
        <v>0942</v>
      </c>
      <c r="J108" s="333">
        <v>2000</v>
      </c>
      <c r="K108" s="333">
        <v>2000</v>
      </c>
      <c r="L108" s="333">
        <v>2000</v>
      </c>
      <c r="M108" s="303"/>
      <c r="N108" s="175" t="str">
        <f>IF(C108="","",'OPĆI DIO'!$C$1)</f>
        <v>2217 SVEUČILIŠTE U RIJECI - PRAVNI FAKULTET</v>
      </c>
      <c r="O108" s="40" t="str">
        <f t="shared" si="17"/>
        <v>329</v>
      </c>
      <c r="P108" s="40" t="str">
        <f t="shared" si="18"/>
        <v>32</v>
      </c>
      <c r="Q108" s="40" t="str">
        <f t="shared" si="19"/>
        <v>31</v>
      </c>
      <c r="R108" s="40" t="str">
        <f t="shared" si="20"/>
        <v>94</v>
      </c>
      <c r="S108" s="40" t="str">
        <f t="shared" si="21"/>
        <v>3</v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332">
        <v>31</v>
      </c>
      <c r="D109" s="45" t="str">
        <f t="shared" si="14"/>
        <v>Vlastiti prihodi</v>
      </c>
      <c r="E109" s="332">
        <v>3295</v>
      </c>
      <c r="F109" s="45" t="str">
        <f t="shared" si="13"/>
        <v>Pristojbe i naknade</v>
      </c>
      <c r="G109" s="246" t="s">
        <v>172</v>
      </c>
      <c r="H109" s="45" t="str">
        <f t="shared" si="15"/>
        <v>REDOVNA DJELATNOST SVEUČILIŠTA U RIJECI (IZ EVIDENCIJSKIH PRIHODA)</v>
      </c>
      <c r="I109" s="45" t="str">
        <f t="shared" si="16"/>
        <v>0942</v>
      </c>
      <c r="J109" s="333">
        <v>200</v>
      </c>
      <c r="K109" s="333">
        <v>200</v>
      </c>
      <c r="L109" s="333">
        <v>200</v>
      </c>
      <c r="M109" s="303"/>
      <c r="N109" s="175" t="str">
        <f>IF(C109="","",'OPĆI DIO'!$C$1)</f>
        <v>2217 SVEUČILIŠTE U RIJECI - PRAVNI FAKULTET</v>
      </c>
      <c r="O109" s="40" t="str">
        <f t="shared" si="17"/>
        <v>329</v>
      </c>
      <c r="P109" s="40" t="str">
        <f t="shared" si="18"/>
        <v>32</v>
      </c>
      <c r="Q109" s="40" t="str">
        <f t="shared" si="19"/>
        <v>31</v>
      </c>
      <c r="R109" s="40" t="str">
        <f t="shared" si="20"/>
        <v>94</v>
      </c>
      <c r="S109" s="40" t="str">
        <f t="shared" si="21"/>
        <v>3</v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332">
        <v>31</v>
      </c>
      <c r="D110" s="45" t="str">
        <f t="shared" si="14"/>
        <v>Vlastiti prihodi</v>
      </c>
      <c r="E110" s="332">
        <v>3296</v>
      </c>
      <c r="F110" s="45" t="str">
        <f t="shared" si="13"/>
        <v>Troškovi sudskih postupaka</v>
      </c>
      <c r="G110" s="246" t="s">
        <v>172</v>
      </c>
      <c r="H110" s="45" t="str">
        <f t="shared" si="15"/>
        <v>REDOVNA DJELATNOST SVEUČILIŠTA U RIJECI (IZ EVIDENCIJSKIH PRIHODA)</v>
      </c>
      <c r="I110" s="45" t="str">
        <f t="shared" si="16"/>
        <v>0942</v>
      </c>
      <c r="J110" s="333">
        <v>200</v>
      </c>
      <c r="K110" s="333">
        <v>200</v>
      </c>
      <c r="L110" s="333">
        <v>200</v>
      </c>
      <c r="M110" s="303"/>
      <c r="N110" s="175" t="str">
        <f>IF(C110="","",'OPĆI DIO'!$C$1)</f>
        <v>2217 SVEUČILIŠTE U RIJECI - PRAVNI FAKULTET</v>
      </c>
      <c r="O110" s="40" t="str">
        <f t="shared" si="17"/>
        <v>329</v>
      </c>
      <c r="P110" s="40" t="str">
        <f t="shared" si="18"/>
        <v>32</v>
      </c>
      <c r="Q110" s="40" t="str">
        <f t="shared" si="19"/>
        <v>31</v>
      </c>
      <c r="R110" s="40" t="str">
        <f t="shared" si="20"/>
        <v>94</v>
      </c>
      <c r="S110" s="40" t="str">
        <f t="shared" si="21"/>
        <v>3</v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332">
        <v>31</v>
      </c>
      <c r="D111" s="45" t="str">
        <f t="shared" si="14"/>
        <v>Vlastiti prihodi</v>
      </c>
      <c r="E111" s="332">
        <v>3299</v>
      </c>
      <c r="F111" s="45" t="str">
        <f t="shared" si="13"/>
        <v>Ostali nespomenuti rashodi poslovanja</v>
      </c>
      <c r="G111" s="246" t="s">
        <v>172</v>
      </c>
      <c r="H111" s="45" t="str">
        <f t="shared" si="15"/>
        <v>REDOVNA DJELATNOST SVEUČILIŠTA U RIJECI (IZ EVIDENCIJSKIH PRIHODA)</v>
      </c>
      <c r="I111" s="45" t="str">
        <f t="shared" si="16"/>
        <v>0942</v>
      </c>
      <c r="J111" s="333">
        <v>200</v>
      </c>
      <c r="K111" s="333">
        <v>200</v>
      </c>
      <c r="L111" s="333">
        <v>200</v>
      </c>
      <c r="M111" s="303"/>
      <c r="N111" s="175" t="str">
        <f>IF(C111="","",'OPĆI DIO'!$C$1)</f>
        <v>2217 SVEUČILIŠTE U RIJECI - PRAVNI FAKULTET</v>
      </c>
      <c r="O111" s="40" t="str">
        <f t="shared" si="17"/>
        <v>329</v>
      </c>
      <c r="P111" s="40" t="str">
        <f t="shared" si="18"/>
        <v>32</v>
      </c>
      <c r="Q111" s="40" t="str">
        <f t="shared" si="19"/>
        <v>31</v>
      </c>
      <c r="R111" s="40" t="str">
        <f t="shared" si="20"/>
        <v>94</v>
      </c>
      <c r="S111" s="40" t="str">
        <f t="shared" si="21"/>
        <v>3</v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332">
        <v>31</v>
      </c>
      <c r="D112" s="45" t="str">
        <f t="shared" si="14"/>
        <v>Vlastiti prihodi</v>
      </c>
      <c r="E112" s="332">
        <v>3431</v>
      </c>
      <c r="F112" s="45" t="str">
        <f t="shared" si="13"/>
        <v>Bankarske usluge i usluge platnog prometa</v>
      </c>
      <c r="G112" s="246" t="s">
        <v>172</v>
      </c>
      <c r="H112" s="45" t="str">
        <f t="shared" si="15"/>
        <v>REDOVNA DJELATNOST SVEUČILIŠTA U RIJECI (IZ EVIDENCIJSKIH PRIHODA)</v>
      </c>
      <c r="I112" s="45" t="str">
        <f t="shared" si="16"/>
        <v>0942</v>
      </c>
      <c r="J112" s="333">
        <v>500</v>
      </c>
      <c r="K112" s="333">
        <v>500</v>
      </c>
      <c r="L112" s="333">
        <v>500</v>
      </c>
      <c r="M112" s="303"/>
      <c r="N112" s="175" t="str">
        <f>IF(C112="","",'OPĆI DIO'!$C$1)</f>
        <v>2217 SVEUČILIŠTE U RIJECI - PRAVNI FAKULTET</v>
      </c>
      <c r="O112" s="40" t="str">
        <f t="shared" si="17"/>
        <v>343</v>
      </c>
      <c r="P112" s="40" t="str">
        <f t="shared" si="18"/>
        <v>34</v>
      </c>
      <c r="Q112" s="40" t="str">
        <f t="shared" si="19"/>
        <v>31</v>
      </c>
      <c r="R112" s="40" t="str">
        <f t="shared" si="20"/>
        <v>94</v>
      </c>
      <c r="S112" s="40" t="str">
        <f t="shared" si="21"/>
        <v>3</v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332">
        <v>31</v>
      </c>
      <c r="D113" s="45" t="str">
        <f t="shared" si="14"/>
        <v>Vlastiti prihodi</v>
      </c>
      <c r="E113" s="332">
        <v>3432</v>
      </c>
      <c r="F113" s="45" t="str">
        <f t="shared" si="13"/>
        <v>Negativne tečajne razlike i razlike zbog primjene valutne kl</v>
      </c>
      <c r="G113" s="246" t="s">
        <v>172</v>
      </c>
      <c r="H113" s="45" t="str">
        <f t="shared" si="15"/>
        <v>REDOVNA DJELATNOST SVEUČILIŠTA U RIJECI (IZ EVIDENCIJSKIH PRIHODA)</v>
      </c>
      <c r="I113" s="45" t="str">
        <f t="shared" si="16"/>
        <v>0942</v>
      </c>
      <c r="J113" s="333">
        <v>0</v>
      </c>
      <c r="K113" s="333">
        <v>0</v>
      </c>
      <c r="L113" s="333">
        <v>0</v>
      </c>
      <c r="M113" s="303"/>
      <c r="N113" s="175" t="str">
        <f>IF(C113="","",'OPĆI DIO'!$C$1)</f>
        <v>2217 SVEUČILIŠTE U RIJECI - PRAVNI FAKULTET</v>
      </c>
      <c r="O113" s="40" t="str">
        <f t="shared" si="17"/>
        <v>343</v>
      </c>
      <c r="P113" s="40" t="str">
        <f t="shared" si="18"/>
        <v>34</v>
      </c>
      <c r="Q113" s="40" t="str">
        <f t="shared" si="19"/>
        <v>31</v>
      </c>
      <c r="R113" s="40" t="str">
        <f t="shared" si="20"/>
        <v>94</v>
      </c>
      <c r="S113" s="40" t="str">
        <f t="shared" si="21"/>
        <v>3</v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332">
        <v>31</v>
      </c>
      <c r="D114" s="45" t="str">
        <f t="shared" si="14"/>
        <v>Vlastiti prihodi</v>
      </c>
      <c r="E114" s="332">
        <v>3433</v>
      </c>
      <c r="F114" s="45" t="str">
        <f t="shared" si="13"/>
        <v>Zatezne kamate</v>
      </c>
      <c r="G114" s="246" t="s">
        <v>172</v>
      </c>
      <c r="H114" s="45" t="str">
        <f t="shared" si="15"/>
        <v>REDOVNA DJELATNOST SVEUČILIŠTA U RIJECI (IZ EVIDENCIJSKIH PRIHODA)</v>
      </c>
      <c r="I114" s="45" t="str">
        <f t="shared" si="16"/>
        <v>0942</v>
      </c>
      <c r="J114" s="333">
        <v>50</v>
      </c>
      <c r="K114" s="333">
        <v>50</v>
      </c>
      <c r="L114" s="333">
        <v>50</v>
      </c>
      <c r="M114" s="303"/>
      <c r="N114" s="175" t="str">
        <f>IF(C114="","",'OPĆI DIO'!$C$1)</f>
        <v>2217 SVEUČILIŠTE U RIJECI - PRAVNI FAKULTET</v>
      </c>
      <c r="O114" s="40" t="str">
        <f t="shared" si="17"/>
        <v>343</v>
      </c>
      <c r="P114" s="40" t="str">
        <f t="shared" si="18"/>
        <v>34</v>
      </c>
      <c r="Q114" s="40" t="str">
        <f t="shared" si="19"/>
        <v>31</v>
      </c>
      <c r="R114" s="40" t="str">
        <f t="shared" si="20"/>
        <v>94</v>
      </c>
      <c r="S114" s="40" t="str">
        <f t="shared" si="21"/>
        <v>3</v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332">
        <v>31</v>
      </c>
      <c r="D115" s="45" t="str">
        <f t="shared" si="14"/>
        <v>Vlastiti prihodi</v>
      </c>
      <c r="E115" s="332">
        <v>3434</v>
      </c>
      <c r="F115" s="45" t="str">
        <f t="shared" si="13"/>
        <v>Ostali nespomenuti financijski rashodi</v>
      </c>
      <c r="G115" s="246" t="s">
        <v>172</v>
      </c>
      <c r="H115" s="45" t="str">
        <f t="shared" si="15"/>
        <v>REDOVNA DJELATNOST SVEUČILIŠTA U RIJECI (IZ EVIDENCIJSKIH PRIHODA)</v>
      </c>
      <c r="I115" s="45" t="str">
        <f t="shared" si="16"/>
        <v>0942</v>
      </c>
      <c r="J115" s="333">
        <v>0</v>
      </c>
      <c r="K115" s="333">
        <v>0</v>
      </c>
      <c r="L115" s="333">
        <v>0</v>
      </c>
      <c r="M115" s="303"/>
      <c r="N115" s="175" t="str">
        <f>IF(C115="","",'OPĆI DIO'!$C$1)</f>
        <v>2217 SVEUČILIŠTE U RIJECI - PRAVNI FAKULTET</v>
      </c>
      <c r="O115" s="40" t="str">
        <f t="shared" si="17"/>
        <v>343</v>
      </c>
      <c r="P115" s="40" t="str">
        <f t="shared" si="18"/>
        <v>34</v>
      </c>
      <c r="Q115" s="40" t="str">
        <f t="shared" si="19"/>
        <v>31</v>
      </c>
      <c r="R115" s="40" t="str">
        <f t="shared" si="20"/>
        <v>94</v>
      </c>
      <c r="S115" s="40" t="str">
        <f t="shared" si="21"/>
        <v>3</v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332"/>
      <c r="D116" s="45" t="str">
        <f t="shared" si="14"/>
        <v/>
      </c>
      <c r="E116" s="332"/>
      <c r="F116" s="45" t="str">
        <f>IFERROR(VLOOKUP(#REF!,$W$5:$Y$129,2,FALSE),"")</f>
        <v/>
      </c>
      <c r="G116" s="246"/>
      <c r="H116" s="45" t="str">
        <f t="shared" si="15"/>
        <v/>
      </c>
      <c r="I116" s="45" t="str">
        <f t="shared" si="16"/>
        <v/>
      </c>
      <c r="J116" s="333"/>
      <c r="K116" s="333"/>
      <c r="L116" s="333"/>
      <c r="M116" s="303"/>
      <c r="N116" s="175" t="str">
        <f>IF(C116="","",'OPĆI DIO'!$C$1)</f>
        <v/>
      </c>
      <c r="O116" s="40" t="e">
        <f>LEFT(#REF!,3)</f>
        <v>#REF!</v>
      </c>
      <c r="P116" s="40" t="e">
        <f>LEFT(#REF!,2)</f>
        <v>#REF!</v>
      </c>
      <c r="Q116" s="40" t="str">
        <f t="shared" si="19"/>
        <v/>
      </c>
      <c r="R116" s="40" t="e">
        <f t="shared" si="20"/>
        <v>#REF!</v>
      </c>
      <c r="S116" s="40" t="e">
        <f>LEFT(#REF!,1)</f>
        <v>#REF!</v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332"/>
      <c r="D117" s="45" t="str">
        <f t="shared" si="14"/>
        <v/>
      </c>
      <c r="E117" s="332"/>
      <c r="F117" s="45" t="str">
        <f>IFERROR(VLOOKUP(E116,$W$5:$Y$129,2,FALSE),"")</f>
        <v/>
      </c>
      <c r="G117" s="246"/>
      <c r="H117" s="45" t="str">
        <f t="shared" si="15"/>
        <v/>
      </c>
      <c r="I117" s="45" t="str">
        <f t="shared" si="16"/>
        <v/>
      </c>
      <c r="J117" s="333"/>
      <c r="K117" s="333"/>
      <c r="L117" s="333"/>
      <c r="M117" s="303"/>
      <c r="N117" s="175" t="str">
        <f>IF(C117="","",'OPĆI DIO'!$C$1)</f>
        <v/>
      </c>
      <c r="O117" s="40" t="str">
        <f>LEFT(E116,3)</f>
        <v/>
      </c>
      <c r="P117" s="40" t="str">
        <f>LEFT(E116,2)</f>
        <v/>
      </c>
      <c r="Q117" s="40" t="str">
        <f t="shared" si="19"/>
        <v/>
      </c>
      <c r="R117" s="40" t="str">
        <f t="shared" si="20"/>
        <v/>
      </c>
      <c r="S117" s="40" t="str">
        <f>LEFT(E116,1)</f>
        <v/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332"/>
      <c r="D118" s="45" t="str">
        <f t="shared" si="14"/>
        <v/>
      </c>
      <c r="E118" s="332"/>
      <c r="F118" s="45" t="str">
        <f>IFERROR(VLOOKUP(E117,$W$5:$Y$129,2,FALSE),"")</f>
        <v/>
      </c>
      <c r="G118" s="246"/>
      <c r="H118" s="45" t="str">
        <f t="shared" si="15"/>
        <v/>
      </c>
      <c r="I118" s="45" t="str">
        <f t="shared" si="16"/>
        <v/>
      </c>
      <c r="J118" s="333"/>
      <c r="K118" s="333"/>
      <c r="L118" s="333"/>
      <c r="M118" s="303"/>
      <c r="N118" s="175" t="str">
        <f>IF(C118="","",'OPĆI DIO'!$C$1)</f>
        <v/>
      </c>
      <c r="O118" s="40" t="str">
        <f>LEFT(E117,3)</f>
        <v/>
      </c>
      <c r="P118" s="40" t="str">
        <f>LEFT(E117,2)</f>
        <v/>
      </c>
      <c r="Q118" s="40" t="str">
        <f t="shared" si="19"/>
        <v/>
      </c>
      <c r="R118" s="40" t="str">
        <f t="shared" si="20"/>
        <v/>
      </c>
      <c r="S118" s="40" t="str">
        <f>LEFT(E117,1)</f>
        <v/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332"/>
      <c r="D119" s="45" t="str">
        <f t="shared" si="14"/>
        <v/>
      </c>
      <c r="E119" s="332"/>
      <c r="F119" s="45" t="str">
        <f>IFERROR(VLOOKUP(E118,$W$5:$Y$129,2,FALSE),"")</f>
        <v/>
      </c>
      <c r="G119" s="246"/>
      <c r="H119" s="45" t="str">
        <f t="shared" si="15"/>
        <v/>
      </c>
      <c r="I119" s="45" t="str">
        <f t="shared" si="16"/>
        <v/>
      </c>
      <c r="J119" s="334"/>
      <c r="K119" s="334"/>
      <c r="L119" s="334"/>
      <c r="M119" s="303"/>
      <c r="N119" s="175" t="str">
        <f>IF(C119="","",'OPĆI DIO'!$C$1)</f>
        <v/>
      </c>
      <c r="O119" s="40" t="str">
        <f>LEFT(E118,3)</f>
        <v/>
      </c>
      <c r="P119" s="40" t="str">
        <f>LEFT(E118,2)</f>
        <v/>
      </c>
      <c r="Q119" s="40" t="str">
        <f t="shared" si="19"/>
        <v/>
      </c>
      <c r="R119" s="40" t="str">
        <f t="shared" si="20"/>
        <v/>
      </c>
      <c r="S119" s="40" t="str">
        <f>LEFT(E118,1)</f>
        <v/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332"/>
      <c r="D120" s="45" t="str">
        <f t="shared" si="14"/>
        <v/>
      </c>
      <c r="E120" s="332"/>
      <c r="F120" s="45" t="str">
        <f>IFERROR(VLOOKUP(E119,$W$5:$Y$129,2,FALSE),"")</f>
        <v/>
      </c>
      <c r="G120" s="246"/>
      <c r="H120" s="45" t="str">
        <f t="shared" si="15"/>
        <v/>
      </c>
      <c r="I120" s="45" t="str">
        <f t="shared" si="16"/>
        <v/>
      </c>
      <c r="J120" s="334"/>
      <c r="K120" s="334"/>
      <c r="L120" s="334"/>
      <c r="M120" s="303"/>
      <c r="N120" s="175" t="str">
        <f>IF(C120="","",'OPĆI DIO'!$C$1)</f>
        <v/>
      </c>
      <c r="O120" s="40" t="str">
        <f>LEFT(E119,3)</f>
        <v/>
      </c>
      <c r="P120" s="40" t="str">
        <f>LEFT(E119,2)</f>
        <v/>
      </c>
      <c r="Q120" s="40" t="str">
        <f t="shared" si="19"/>
        <v/>
      </c>
      <c r="R120" s="40" t="str">
        <f t="shared" si="20"/>
        <v/>
      </c>
      <c r="S120" s="40" t="str">
        <f>LEFT(E119,1)</f>
        <v/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31</v>
      </c>
      <c r="D121" s="45" t="str">
        <f t="shared" si="14"/>
        <v>Vlastiti prihodi</v>
      </c>
      <c r="E121" s="332">
        <v>3721</v>
      </c>
      <c r="F121" s="45" t="str">
        <f t="shared" si="13"/>
        <v>Naknade građanima i kućanstvima u novcu</v>
      </c>
      <c r="G121" s="246" t="s">
        <v>172</v>
      </c>
      <c r="H121" s="45" t="str">
        <f t="shared" si="15"/>
        <v>REDOVNA DJELATNOST SVEUČILIŠTA U RIJECI (IZ EVIDENCIJSKIH PRIHODA)</v>
      </c>
      <c r="I121" s="45" t="str">
        <f t="shared" si="16"/>
        <v>0942</v>
      </c>
      <c r="J121" s="333">
        <v>300</v>
      </c>
      <c r="K121" s="333">
        <v>300</v>
      </c>
      <c r="L121" s="333">
        <v>300</v>
      </c>
      <c r="M121" s="303"/>
      <c r="N121" s="175" t="str">
        <f>IF(C121="","",'OPĆI DIO'!$C$1)</f>
        <v>2217 SVEUČILIŠTE U RIJECI - PRAVNI FAKULTET</v>
      </c>
      <c r="O121" s="40" t="str">
        <f t="shared" si="17"/>
        <v>372</v>
      </c>
      <c r="P121" s="40" t="str">
        <f t="shared" si="18"/>
        <v>37</v>
      </c>
      <c r="Q121" s="40" t="str">
        <f t="shared" si="19"/>
        <v>31</v>
      </c>
      <c r="R121" s="40" t="str">
        <f t="shared" si="20"/>
        <v>94</v>
      </c>
      <c r="S121" s="40" t="str">
        <f t="shared" si="21"/>
        <v>3</v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31</v>
      </c>
      <c r="D122" s="45" t="str">
        <f t="shared" si="14"/>
        <v>Vlastiti prihodi</v>
      </c>
      <c r="E122" s="332">
        <v>3811</v>
      </c>
      <c r="F122" s="45" t="str">
        <f t="shared" si="13"/>
        <v>Tekuće donacije u novcu</v>
      </c>
      <c r="G122" s="246" t="s">
        <v>172</v>
      </c>
      <c r="H122" s="45" t="str">
        <f t="shared" si="15"/>
        <v>REDOVNA DJELATNOST SVEUČILIŠTA U RIJECI (IZ EVIDENCIJSKIH PRIHODA)</v>
      </c>
      <c r="I122" s="45" t="str">
        <f t="shared" si="16"/>
        <v>0942</v>
      </c>
      <c r="J122" s="333">
        <v>300</v>
      </c>
      <c r="K122" s="333">
        <v>300</v>
      </c>
      <c r="L122" s="333">
        <v>300</v>
      </c>
      <c r="M122" s="303"/>
      <c r="N122" s="175" t="str">
        <f>IF(C122="","",'OPĆI DIO'!$C$1)</f>
        <v>2217 SVEUČILIŠTE U RIJECI - PRAVNI FAKULTET</v>
      </c>
      <c r="O122" s="40" t="str">
        <f t="shared" si="17"/>
        <v>381</v>
      </c>
      <c r="P122" s="40" t="str">
        <f t="shared" si="18"/>
        <v>38</v>
      </c>
      <c r="Q122" s="40" t="str">
        <f t="shared" si="19"/>
        <v>31</v>
      </c>
      <c r="R122" s="40" t="str">
        <f t="shared" si="20"/>
        <v>94</v>
      </c>
      <c r="S122" s="40" t="str">
        <f t="shared" si="21"/>
        <v>3</v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31</v>
      </c>
      <c r="D123" s="45" t="str">
        <f t="shared" si="14"/>
        <v>Vlastiti prihodi</v>
      </c>
      <c r="E123" s="332">
        <v>4221</v>
      </c>
      <c r="F123" s="45" t="str">
        <f t="shared" si="13"/>
        <v>Uredska oprema i namještaj</v>
      </c>
      <c r="G123" s="246" t="s">
        <v>172</v>
      </c>
      <c r="H123" s="45" t="str">
        <f t="shared" si="15"/>
        <v>REDOVNA DJELATNOST SVEUČILIŠTA U RIJECI (IZ EVIDENCIJSKIH PRIHODA)</v>
      </c>
      <c r="I123" s="45" t="str">
        <f t="shared" si="16"/>
        <v>0942</v>
      </c>
      <c r="J123" s="333">
        <v>500</v>
      </c>
      <c r="K123" s="333">
        <v>500</v>
      </c>
      <c r="L123" s="333">
        <v>500</v>
      </c>
      <c r="M123" s="303"/>
      <c r="N123" s="175" t="str">
        <f>IF(C123="","",'OPĆI DIO'!$C$1)</f>
        <v>2217 SVEUČILIŠTE U RIJECI - PRAVNI FAKULTET</v>
      </c>
      <c r="O123" s="40" t="str">
        <f t="shared" si="17"/>
        <v>422</v>
      </c>
      <c r="P123" s="40" t="str">
        <f t="shared" si="18"/>
        <v>42</v>
      </c>
      <c r="Q123" s="40" t="str">
        <f t="shared" si="19"/>
        <v>31</v>
      </c>
      <c r="R123" s="40" t="str">
        <f t="shared" si="20"/>
        <v>94</v>
      </c>
      <c r="S123" s="40" t="str">
        <f t="shared" si="21"/>
        <v>4</v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31</v>
      </c>
      <c r="D124" s="45" t="str">
        <f t="shared" si="14"/>
        <v>Vlastiti prihodi</v>
      </c>
      <c r="E124" s="332">
        <v>4222</v>
      </c>
      <c r="F124" s="45" t="str">
        <f t="shared" si="13"/>
        <v>Komunikacijska oprema</v>
      </c>
      <c r="G124" s="246" t="s">
        <v>172</v>
      </c>
      <c r="H124" s="45" t="str">
        <f t="shared" si="15"/>
        <v>REDOVNA DJELATNOST SVEUČILIŠTA U RIJECI (IZ EVIDENCIJSKIH PRIHODA)</v>
      </c>
      <c r="I124" s="45" t="str">
        <f t="shared" si="16"/>
        <v>0942</v>
      </c>
      <c r="J124" s="334">
        <v>500</v>
      </c>
      <c r="K124" s="334">
        <v>500</v>
      </c>
      <c r="L124" s="334">
        <v>500</v>
      </c>
      <c r="M124" s="303"/>
      <c r="N124" s="175" t="str">
        <f>IF(C124="","",'OPĆI DIO'!$C$1)</f>
        <v>2217 SVEUČILIŠTE U RIJECI - PRAVNI FAKULTET</v>
      </c>
      <c r="O124" s="40" t="str">
        <f t="shared" si="17"/>
        <v>422</v>
      </c>
      <c r="P124" s="40" t="str">
        <f t="shared" si="18"/>
        <v>42</v>
      </c>
      <c r="Q124" s="40" t="str">
        <f t="shared" si="19"/>
        <v>31</v>
      </c>
      <c r="R124" s="40" t="str">
        <f t="shared" si="20"/>
        <v>94</v>
      </c>
      <c r="S124" s="40" t="str">
        <f t="shared" si="21"/>
        <v>4</v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335">
        <v>43</v>
      </c>
      <c r="D125" s="45" t="str">
        <f t="shared" si="14"/>
        <v>Ostali prihodi za posebne namjene</v>
      </c>
      <c r="E125" s="335">
        <v>3111</v>
      </c>
      <c r="F125" s="45" t="str">
        <f t="shared" si="13"/>
        <v>Plaće za redovan rad</v>
      </c>
      <c r="G125" s="246" t="s">
        <v>172</v>
      </c>
      <c r="H125" s="45" t="str">
        <f t="shared" si="15"/>
        <v>REDOVNA DJELATNOST SVEUČILIŠTA U RIJECI (IZ EVIDENCIJSKIH PRIHODA)</v>
      </c>
      <c r="I125" s="45" t="str">
        <f t="shared" si="16"/>
        <v>0942</v>
      </c>
      <c r="J125" s="333">
        <v>170502</v>
      </c>
      <c r="K125" s="333">
        <v>198000</v>
      </c>
      <c r="L125" s="333">
        <v>198000</v>
      </c>
      <c r="M125" s="303"/>
      <c r="N125" s="175" t="str">
        <f>IF(C125="","",'OPĆI DIO'!$C$1)</f>
        <v>2217 SVEUČILIŠTE U RIJECI - PRAVNI FAKULTET</v>
      </c>
      <c r="O125" s="40" t="str">
        <f t="shared" si="17"/>
        <v>311</v>
      </c>
      <c r="P125" s="40" t="str">
        <f t="shared" si="18"/>
        <v>31</v>
      </c>
      <c r="Q125" s="40" t="str">
        <f t="shared" si="19"/>
        <v>43</v>
      </c>
      <c r="R125" s="40" t="str">
        <f t="shared" si="20"/>
        <v>94</v>
      </c>
      <c r="S125" s="40" t="str">
        <f t="shared" si="21"/>
        <v>3</v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335">
        <v>43</v>
      </c>
      <c r="D126" s="45" t="str">
        <f t="shared" si="14"/>
        <v>Ostali prihodi za posebne namjene</v>
      </c>
      <c r="E126" s="335">
        <v>3121</v>
      </c>
      <c r="F126" s="45" t="str">
        <f t="shared" si="13"/>
        <v>Ostali rashodi za zaposlene</v>
      </c>
      <c r="G126" s="246" t="s">
        <v>172</v>
      </c>
      <c r="H126" s="45" t="str">
        <f t="shared" si="15"/>
        <v>REDOVNA DJELATNOST SVEUČILIŠTA U RIJECI (IZ EVIDENCIJSKIH PRIHODA)</v>
      </c>
      <c r="I126" s="45" t="str">
        <f t="shared" si="16"/>
        <v>0942</v>
      </c>
      <c r="J126" s="333">
        <v>120709</v>
      </c>
      <c r="K126" s="333">
        <f>84700+100000</f>
        <v>184700</v>
      </c>
      <c r="L126" s="333">
        <f>84700+100000</f>
        <v>184700</v>
      </c>
      <c r="M126" s="303"/>
      <c r="N126" s="175" t="str">
        <f>IF(C126="","",'OPĆI DIO'!$C$1)</f>
        <v>2217 SVEUČILIŠTE U RIJECI - PRAVNI FAKULTET</v>
      </c>
      <c r="O126" s="40" t="str">
        <f t="shared" si="17"/>
        <v>312</v>
      </c>
      <c r="P126" s="40" t="str">
        <f t="shared" si="18"/>
        <v>31</v>
      </c>
      <c r="Q126" s="40" t="str">
        <f t="shared" si="19"/>
        <v>43</v>
      </c>
      <c r="R126" s="40" t="str">
        <f t="shared" si="20"/>
        <v>94</v>
      </c>
      <c r="S126" s="40" t="str">
        <f t="shared" si="21"/>
        <v>3</v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335">
        <v>43</v>
      </c>
      <c r="D127" s="45" t="str">
        <f t="shared" si="14"/>
        <v>Ostali prihodi za posebne namjene</v>
      </c>
      <c r="E127" s="335">
        <v>3132</v>
      </c>
      <c r="F127" s="45" t="str">
        <f t="shared" si="13"/>
        <v>Doprinosi za obvezno zdravstveno osiguranje</v>
      </c>
      <c r="G127" s="246" t="s">
        <v>172</v>
      </c>
      <c r="H127" s="45" t="str">
        <f t="shared" si="15"/>
        <v>REDOVNA DJELATNOST SVEUČILIŠTA U RIJECI (IZ EVIDENCIJSKIH PRIHODA)</v>
      </c>
      <c r="I127" s="45" t="str">
        <f t="shared" si="16"/>
        <v>0942</v>
      </c>
      <c r="J127" s="333">
        <v>28123</v>
      </c>
      <c r="K127" s="333">
        <v>32670</v>
      </c>
      <c r="L127" s="333">
        <v>32670</v>
      </c>
      <c r="M127" s="303"/>
      <c r="N127" s="175" t="str">
        <f>IF(C127="","",'OPĆI DIO'!$C$1)</f>
        <v>2217 SVEUČILIŠTE U RIJECI - PRAVNI FAKULTET</v>
      </c>
      <c r="O127" s="40" t="str">
        <f t="shared" si="17"/>
        <v>313</v>
      </c>
      <c r="P127" s="40" t="str">
        <f t="shared" si="18"/>
        <v>31</v>
      </c>
      <c r="Q127" s="40" t="str">
        <f t="shared" si="19"/>
        <v>43</v>
      </c>
      <c r="R127" s="40" t="str">
        <f t="shared" si="20"/>
        <v>94</v>
      </c>
      <c r="S127" s="40" t="str">
        <f t="shared" si="21"/>
        <v>3</v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335">
        <v>43</v>
      </c>
      <c r="D128" s="45" t="str">
        <f t="shared" si="14"/>
        <v>Ostali prihodi za posebne namjene</v>
      </c>
      <c r="E128" s="335">
        <v>3211</v>
      </c>
      <c r="F128" s="45" t="str">
        <f t="shared" si="13"/>
        <v>Službena putovanja</v>
      </c>
      <c r="G128" s="246" t="s">
        <v>172</v>
      </c>
      <c r="H128" s="45" t="str">
        <f t="shared" si="15"/>
        <v>REDOVNA DJELATNOST SVEUČILIŠTA U RIJECI (IZ EVIDENCIJSKIH PRIHODA)</v>
      </c>
      <c r="I128" s="45" t="str">
        <f t="shared" si="16"/>
        <v>0942</v>
      </c>
      <c r="J128" s="333">
        <v>17288</v>
      </c>
      <c r="K128" s="333">
        <v>25000</v>
      </c>
      <c r="L128" s="333">
        <v>25000</v>
      </c>
      <c r="M128" s="303"/>
      <c r="N128" s="175" t="str">
        <f>IF(C128="","",'OPĆI DIO'!$C$1)</f>
        <v>2217 SVEUČILIŠTE U RIJECI - PRAVNI FAKULTET</v>
      </c>
      <c r="O128" s="40" t="str">
        <f t="shared" si="17"/>
        <v>321</v>
      </c>
      <c r="P128" s="40" t="str">
        <f t="shared" si="18"/>
        <v>32</v>
      </c>
      <c r="Q128" s="40" t="str">
        <f t="shared" si="19"/>
        <v>43</v>
      </c>
      <c r="R128" s="40" t="str">
        <f t="shared" si="20"/>
        <v>94</v>
      </c>
      <c r="S128" s="40" t="str">
        <f t="shared" si="21"/>
        <v>3</v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335">
        <v>43</v>
      </c>
      <c r="D129" s="45" t="str">
        <f t="shared" si="14"/>
        <v>Ostali prihodi za posebne namjene</v>
      </c>
      <c r="E129" s="335">
        <v>3212</v>
      </c>
      <c r="F129" s="45" t="str">
        <f t="shared" si="13"/>
        <v>Naknade za prijevoz, za rad na terenu i odvojeni život</v>
      </c>
      <c r="G129" s="246" t="s">
        <v>172</v>
      </c>
      <c r="H129" s="45" t="str">
        <f t="shared" si="15"/>
        <v>REDOVNA DJELATNOST SVEUČILIŠTA U RIJECI (IZ EVIDENCIJSKIH PRIHODA)</v>
      </c>
      <c r="I129" s="45" t="str">
        <f t="shared" si="16"/>
        <v>0942</v>
      </c>
      <c r="J129" s="333">
        <v>500</v>
      </c>
      <c r="K129" s="333">
        <v>500</v>
      </c>
      <c r="L129" s="333">
        <v>500</v>
      </c>
      <c r="M129" s="303"/>
      <c r="N129" s="175" t="str">
        <f>IF(C129="","",'OPĆI DIO'!$C$1)</f>
        <v>2217 SVEUČILIŠTE U RIJECI - PRAVNI FAKULTET</v>
      </c>
      <c r="O129" s="40" t="str">
        <f t="shared" si="17"/>
        <v>321</v>
      </c>
      <c r="P129" s="40" t="str">
        <f t="shared" si="18"/>
        <v>32</v>
      </c>
      <c r="Q129" s="40" t="str">
        <f t="shared" si="19"/>
        <v>43</v>
      </c>
      <c r="R129" s="40" t="str">
        <f t="shared" si="20"/>
        <v>94</v>
      </c>
      <c r="S129" s="40" t="str">
        <f t="shared" si="21"/>
        <v>3</v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335">
        <v>43</v>
      </c>
      <c r="D130" s="45" t="str">
        <f t="shared" si="14"/>
        <v>Ostali prihodi za posebne namjene</v>
      </c>
      <c r="E130" s="335">
        <v>3213</v>
      </c>
      <c r="F130" s="45" t="str">
        <f t="shared" si="13"/>
        <v>Stručno usavršavanje zaposlenika</v>
      </c>
      <c r="G130" s="246" t="s">
        <v>172</v>
      </c>
      <c r="H130" s="45" t="str">
        <f t="shared" si="15"/>
        <v>REDOVNA DJELATNOST SVEUČILIŠTA U RIJECI (IZ EVIDENCIJSKIH PRIHODA)</v>
      </c>
      <c r="I130" s="45" t="str">
        <f t="shared" si="16"/>
        <v>0942</v>
      </c>
      <c r="J130" s="333">
        <v>731</v>
      </c>
      <c r="K130" s="333">
        <v>1000</v>
      </c>
      <c r="L130" s="333">
        <v>1000</v>
      </c>
      <c r="M130" s="303"/>
      <c r="N130" s="175" t="str">
        <f>IF(C130="","",'OPĆI DIO'!$C$1)</f>
        <v>2217 SVEUČILIŠTE U RIJECI - PRAVNI FAKULTET</v>
      </c>
      <c r="O130" s="40" t="str">
        <f t="shared" si="17"/>
        <v>321</v>
      </c>
      <c r="P130" s="40" t="str">
        <f t="shared" si="18"/>
        <v>32</v>
      </c>
      <c r="Q130" s="40" t="str">
        <f t="shared" si="19"/>
        <v>43</v>
      </c>
      <c r="R130" s="40" t="str">
        <f t="shared" si="20"/>
        <v>94</v>
      </c>
      <c r="S130" s="40" t="str">
        <f t="shared" si="21"/>
        <v>3</v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335">
        <v>43</v>
      </c>
      <c r="D131" s="45" t="str">
        <f t="shared" si="14"/>
        <v>Ostali prihodi za posebne namjene</v>
      </c>
      <c r="E131" s="335">
        <v>3221</v>
      </c>
      <c r="F131" s="45" t="str">
        <f t="shared" ref="F131:F194" si="28">IFERROR(VLOOKUP(E131,$W$5:$Y$129,2,FALSE),"")</f>
        <v>Uredski materijal i ostali materijalni rashodi</v>
      </c>
      <c r="G131" s="246" t="s">
        <v>172</v>
      </c>
      <c r="H131" s="45" t="str">
        <f t="shared" si="15"/>
        <v>REDOVNA DJELATNOST SVEUČILIŠTA U RIJECI (IZ EVIDENCIJSKIH PRIHODA)</v>
      </c>
      <c r="I131" s="45" t="str">
        <f t="shared" si="16"/>
        <v>0942</v>
      </c>
      <c r="J131" s="333">
        <v>22360</v>
      </c>
      <c r="K131" s="333">
        <v>25000</v>
      </c>
      <c r="L131" s="333">
        <v>25000</v>
      </c>
      <c r="M131" s="303"/>
      <c r="N131" s="175" t="str">
        <f>IF(C131="","",'OPĆI DIO'!$C$1)</f>
        <v>2217 SVEUČILIŠTE U RIJECI - PRAVNI FAKULTET</v>
      </c>
      <c r="O131" s="40" t="str">
        <f t="shared" si="17"/>
        <v>322</v>
      </c>
      <c r="P131" s="40" t="str">
        <f t="shared" si="18"/>
        <v>32</v>
      </c>
      <c r="Q131" s="40" t="str">
        <f t="shared" si="19"/>
        <v>43</v>
      </c>
      <c r="R131" s="40" t="str">
        <f t="shared" si="20"/>
        <v>94</v>
      </c>
      <c r="S131" s="40" t="str">
        <f t="shared" si="21"/>
        <v>3</v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335">
        <v>43</v>
      </c>
      <c r="D132" s="45" t="str">
        <f t="shared" ref="D132:D195" si="29">IFERROR(VLOOKUP(C132,$T$6:$U$23,2,FALSE),"")</f>
        <v>Ostali prihodi za posebne namjene</v>
      </c>
      <c r="E132" s="335">
        <v>3223</v>
      </c>
      <c r="F132" s="45" t="str">
        <f t="shared" si="28"/>
        <v>Energija</v>
      </c>
      <c r="G132" s="246" t="s">
        <v>172</v>
      </c>
      <c r="H132" s="45" t="str">
        <f t="shared" ref="H132:H195" si="30">IFERROR(VLOOKUP(G132,$AC$6:$AD$353,2,FALSE),"")</f>
        <v>REDOVNA DJELATNOST SVEUČILIŠTA U RIJECI (IZ EVIDENCIJSKIH PRIHODA)</v>
      </c>
      <c r="I132" s="45" t="str">
        <f t="shared" ref="I132:I195" si="31">IFERROR(VLOOKUP(G132,$AC$6:$AG$353,3,FALSE),"")</f>
        <v>0942</v>
      </c>
      <c r="J132" s="333">
        <v>25000</v>
      </c>
      <c r="K132" s="333">
        <v>25000</v>
      </c>
      <c r="L132" s="333">
        <v>25000</v>
      </c>
      <c r="M132" s="303"/>
      <c r="N132" s="175" t="str">
        <f>IF(C132="","",'OPĆI DIO'!$C$1)</f>
        <v>2217 SVEUČILIŠTE U RIJECI - PRAVNI FAKULTET</v>
      </c>
      <c r="O132" s="40" t="str">
        <f t="shared" ref="O132:O195" si="32">LEFT(E132,3)</f>
        <v>322</v>
      </c>
      <c r="P132" s="40" t="str">
        <f t="shared" ref="P132:P195" si="33">LEFT(E132,2)</f>
        <v>32</v>
      </c>
      <c r="Q132" s="40" t="str">
        <f t="shared" ref="Q132:Q195" si="34">LEFT(C132,3)</f>
        <v>43</v>
      </c>
      <c r="R132" s="40" t="str">
        <f t="shared" ref="R132:R195" si="35">IF(S132="5",0,MID(I132,2,2))</f>
        <v>94</v>
      </c>
      <c r="S132" s="40" t="str">
        <f t="shared" ref="S132:S195" si="36">LEFT(E132,1)</f>
        <v>3</v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335">
        <v>43</v>
      </c>
      <c r="D133" s="45" t="str">
        <f t="shared" si="29"/>
        <v>Ostali prihodi za posebne namjene</v>
      </c>
      <c r="E133" s="335">
        <v>3224</v>
      </c>
      <c r="F133" s="45" t="str">
        <f t="shared" si="28"/>
        <v>Materijal i dijelovi za tekuće i investicijsko održavanje</v>
      </c>
      <c r="G133" s="246" t="s">
        <v>172</v>
      </c>
      <c r="H133" s="45" t="str">
        <f t="shared" si="30"/>
        <v>REDOVNA DJELATNOST SVEUČILIŠTA U RIJECI (IZ EVIDENCIJSKIH PRIHODA)</v>
      </c>
      <c r="I133" s="45" t="str">
        <f t="shared" si="31"/>
        <v>0942</v>
      </c>
      <c r="J133" s="333">
        <v>1000</v>
      </c>
      <c r="K133" s="333">
        <v>1000</v>
      </c>
      <c r="L133" s="333">
        <v>1000</v>
      </c>
      <c r="M133" s="303"/>
      <c r="N133" s="175" t="str">
        <f>IF(C133="","",'OPĆI DIO'!$C$1)</f>
        <v>2217 SVEUČILIŠTE U RIJECI - PRAVNI FAKULTET</v>
      </c>
      <c r="O133" s="40" t="str">
        <f t="shared" si="32"/>
        <v>322</v>
      </c>
      <c r="P133" s="40" t="str">
        <f t="shared" si="33"/>
        <v>32</v>
      </c>
      <c r="Q133" s="40" t="str">
        <f t="shared" si="34"/>
        <v>43</v>
      </c>
      <c r="R133" s="40" t="str">
        <f t="shared" si="35"/>
        <v>94</v>
      </c>
      <c r="S133" s="40" t="str">
        <f t="shared" si="36"/>
        <v>3</v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335">
        <v>43</v>
      </c>
      <c r="D134" s="45" t="str">
        <f t="shared" si="29"/>
        <v>Ostali prihodi za posebne namjene</v>
      </c>
      <c r="E134" s="335">
        <v>3225</v>
      </c>
      <c r="F134" s="45" t="str">
        <f t="shared" si="28"/>
        <v>Sitni inventar i autogume</v>
      </c>
      <c r="G134" s="246" t="s">
        <v>172</v>
      </c>
      <c r="H134" s="45" t="str">
        <f t="shared" si="30"/>
        <v>REDOVNA DJELATNOST SVEUČILIŠTA U RIJECI (IZ EVIDENCIJSKIH PRIHODA)</v>
      </c>
      <c r="I134" s="45" t="str">
        <f t="shared" si="31"/>
        <v>0942</v>
      </c>
      <c r="J134" s="333">
        <v>1000</v>
      </c>
      <c r="K134" s="333">
        <v>1000</v>
      </c>
      <c r="L134" s="333">
        <v>1000</v>
      </c>
      <c r="M134" s="303"/>
      <c r="N134" s="175" t="str">
        <f>IF(C134="","",'OPĆI DIO'!$C$1)</f>
        <v>2217 SVEUČILIŠTE U RIJECI - PRAVNI FAKULTET</v>
      </c>
      <c r="O134" s="40" t="str">
        <f t="shared" si="32"/>
        <v>322</v>
      </c>
      <c r="P134" s="40" t="str">
        <f t="shared" si="33"/>
        <v>32</v>
      </c>
      <c r="Q134" s="40" t="str">
        <f t="shared" si="34"/>
        <v>43</v>
      </c>
      <c r="R134" s="40" t="str">
        <f t="shared" si="35"/>
        <v>94</v>
      </c>
      <c r="S134" s="40" t="str">
        <f t="shared" si="36"/>
        <v>3</v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>08006</v>
      </c>
      <c r="B135" s="44" t="str">
        <f>IF(C135="","",VLOOKUP('OPĆI DIO'!$C$1,'OPĆI DIO'!$N$4:$W$137,9,FALSE))</f>
        <v>Sveučilišta i veleučilišta u Republici Hrvatskoj</v>
      </c>
      <c r="C135" s="335">
        <v>43</v>
      </c>
      <c r="D135" s="45" t="str">
        <f t="shared" si="29"/>
        <v>Ostali prihodi za posebne namjene</v>
      </c>
      <c r="E135" s="335">
        <v>3227</v>
      </c>
      <c r="F135" s="45" t="str">
        <f t="shared" si="28"/>
        <v>Službena, radna i zaštitna odjeća i obuća</v>
      </c>
      <c r="G135" s="246" t="s">
        <v>172</v>
      </c>
      <c r="H135" s="45" t="str">
        <f t="shared" si="30"/>
        <v>REDOVNA DJELATNOST SVEUČILIŠTA U RIJECI (IZ EVIDENCIJSKIH PRIHODA)</v>
      </c>
      <c r="I135" s="45" t="str">
        <f t="shared" si="31"/>
        <v>0942</v>
      </c>
      <c r="J135" s="333">
        <v>500</v>
      </c>
      <c r="K135" s="333">
        <v>500</v>
      </c>
      <c r="L135" s="333">
        <v>500</v>
      </c>
      <c r="M135" s="303"/>
      <c r="N135" s="175" t="str">
        <f>IF(C135="","",'OPĆI DIO'!$C$1)</f>
        <v>2217 SVEUČILIŠTE U RIJECI - PRAVNI FAKULTET</v>
      </c>
      <c r="O135" s="40" t="str">
        <f t="shared" si="32"/>
        <v>322</v>
      </c>
      <c r="P135" s="40" t="str">
        <f t="shared" si="33"/>
        <v>32</v>
      </c>
      <c r="Q135" s="40" t="str">
        <f t="shared" si="34"/>
        <v>43</v>
      </c>
      <c r="R135" s="40" t="str">
        <f t="shared" si="35"/>
        <v>94</v>
      </c>
      <c r="S135" s="40" t="str">
        <f t="shared" si="36"/>
        <v>3</v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>08006</v>
      </c>
      <c r="B136" s="44" t="str">
        <f>IF(C136="","",VLOOKUP('OPĆI DIO'!$C$1,'OPĆI DIO'!$N$4:$W$137,9,FALSE))</f>
        <v>Sveučilišta i veleučilišta u Republici Hrvatskoj</v>
      </c>
      <c r="C136" s="335">
        <v>43</v>
      </c>
      <c r="D136" s="45" t="str">
        <f t="shared" si="29"/>
        <v>Ostali prihodi za posebne namjene</v>
      </c>
      <c r="E136" s="335">
        <v>3231</v>
      </c>
      <c r="F136" s="45" t="str">
        <f t="shared" si="28"/>
        <v>Usluge telefona, interneta, pošte i prijevoza</v>
      </c>
      <c r="G136" s="246" t="s">
        <v>172</v>
      </c>
      <c r="H136" s="45" t="str">
        <f t="shared" si="30"/>
        <v>REDOVNA DJELATNOST SVEUČILIŠTA U RIJECI (IZ EVIDENCIJSKIH PRIHODA)</v>
      </c>
      <c r="I136" s="45" t="str">
        <f t="shared" si="31"/>
        <v>0942</v>
      </c>
      <c r="J136" s="333">
        <v>2500</v>
      </c>
      <c r="K136" s="333">
        <v>2500</v>
      </c>
      <c r="L136" s="333">
        <v>2500</v>
      </c>
      <c r="M136" s="303"/>
      <c r="N136" s="175" t="str">
        <f>IF(C136="","",'OPĆI DIO'!$C$1)</f>
        <v>2217 SVEUČILIŠTE U RIJECI - PRAVNI FAKULTET</v>
      </c>
      <c r="O136" s="40" t="str">
        <f t="shared" si="32"/>
        <v>323</v>
      </c>
      <c r="P136" s="40" t="str">
        <f t="shared" si="33"/>
        <v>32</v>
      </c>
      <c r="Q136" s="40" t="str">
        <f t="shared" si="34"/>
        <v>43</v>
      </c>
      <c r="R136" s="40" t="str">
        <f t="shared" si="35"/>
        <v>94</v>
      </c>
      <c r="S136" s="40" t="str">
        <f t="shared" si="36"/>
        <v>3</v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>08006</v>
      </c>
      <c r="B137" s="44" t="str">
        <f>IF(C137="","",VLOOKUP('OPĆI DIO'!$C$1,'OPĆI DIO'!$N$4:$W$137,9,FALSE))</f>
        <v>Sveučilišta i veleučilišta u Republici Hrvatskoj</v>
      </c>
      <c r="C137" s="335">
        <v>43</v>
      </c>
      <c r="D137" s="45" t="str">
        <f t="shared" si="29"/>
        <v>Ostali prihodi za posebne namjene</v>
      </c>
      <c r="E137" s="335">
        <v>3232</v>
      </c>
      <c r="F137" s="45" t="str">
        <f t="shared" si="28"/>
        <v>Usluge tekućeg i investicijskog održavanja</v>
      </c>
      <c r="G137" s="246" t="s">
        <v>172</v>
      </c>
      <c r="H137" s="45" t="str">
        <f t="shared" si="30"/>
        <v>REDOVNA DJELATNOST SVEUČILIŠTA U RIJECI (IZ EVIDENCIJSKIH PRIHODA)</v>
      </c>
      <c r="I137" s="45" t="str">
        <f t="shared" si="31"/>
        <v>0942</v>
      </c>
      <c r="J137" s="333">
        <v>18000</v>
      </c>
      <c r="K137" s="333">
        <v>18000</v>
      </c>
      <c r="L137" s="333">
        <v>18000</v>
      </c>
      <c r="M137" s="303"/>
      <c r="N137" s="175" t="str">
        <f>IF(C137="","",'OPĆI DIO'!$C$1)</f>
        <v>2217 SVEUČILIŠTE U RIJECI - PRAVNI FAKULTET</v>
      </c>
      <c r="O137" s="40" t="str">
        <f t="shared" si="32"/>
        <v>323</v>
      </c>
      <c r="P137" s="40" t="str">
        <f t="shared" si="33"/>
        <v>32</v>
      </c>
      <c r="Q137" s="40" t="str">
        <f t="shared" si="34"/>
        <v>43</v>
      </c>
      <c r="R137" s="40" t="str">
        <f t="shared" si="35"/>
        <v>94</v>
      </c>
      <c r="S137" s="40" t="str">
        <f t="shared" si="36"/>
        <v>3</v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>08006</v>
      </c>
      <c r="B138" s="44" t="str">
        <f>IF(C138="","",VLOOKUP('OPĆI DIO'!$C$1,'OPĆI DIO'!$N$4:$W$137,9,FALSE))</f>
        <v>Sveučilišta i veleučilišta u Republici Hrvatskoj</v>
      </c>
      <c r="C138" s="335">
        <v>43</v>
      </c>
      <c r="D138" s="45" t="str">
        <f t="shared" si="29"/>
        <v>Ostali prihodi za posebne namjene</v>
      </c>
      <c r="E138" s="335">
        <v>3233</v>
      </c>
      <c r="F138" s="45" t="str">
        <f t="shared" si="28"/>
        <v>Usluge promidžbe i informiranja</v>
      </c>
      <c r="G138" s="246" t="s">
        <v>172</v>
      </c>
      <c r="H138" s="45" t="str">
        <f t="shared" si="30"/>
        <v>REDOVNA DJELATNOST SVEUČILIŠTA U RIJECI (IZ EVIDENCIJSKIH PRIHODA)</v>
      </c>
      <c r="I138" s="45" t="str">
        <f t="shared" si="31"/>
        <v>0942</v>
      </c>
      <c r="J138" s="333">
        <v>428</v>
      </c>
      <c r="K138" s="333">
        <v>500</v>
      </c>
      <c r="L138" s="333">
        <v>500</v>
      </c>
      <c r="M138" s="303"/>
      <c r="N138" s="175" t="str">
        <f>IF(C138="","",'OPĆI DIO'!$C$1)</f>
        <v>2217 SVEUČILIŠTE U RIJECI - PRAVNI FAKULTET</v>
      </c>
      <c r="O138" s="40" t="str">
        <f t="shared" si="32"/>
        <v>323</v>
      </c>
      <c r="P138" s="40" t="str">
        <f t="shared" si="33"/>
        <v>32</v>
      </c>
      <c r="Q138" s="40" t="str">
        <f t="shared" si="34"/>
        <v>43</v>
      </c>
      <c r="R138" s="40" t="str">
        <f t="shared" si="35"/>
        <v>94</v>
      </c>
      <c r="S138" s="40" t="str">
        <f t="shared" si="36"/>
        <v>3</v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>08006</v>
      </c>
      <c r="B139" s="44" t="str">
        <f>IF(C139="","",VLOOKUP('OPĆI DIO'!$C$1,'OPĆI DIO'!$N$4:$W$137,9,FALSE))</f>
        <v>Sveučilišta i veleučilišta u Republici Hrvatskoj</v>
      </c>
      <c r="C139" s="335">
        <v>43</v>
      </c>
      <c r="D139" s="45" t="str">
        <f t="shared" si="29"/>
        <v>Ostali prihodi za posebne namjene</v>
      </c>
      <c r="E139" s="335">
        <v>3234</v>
      </c>
      <c r="F139" s="45" t="str">
        <f t="shared" si="28"/>
        <v>Komunalne usluge</v>
      </c>
      <c r="G139" s="246" t="s">
        <v>172</v>
      </c>
      <c r="H139" s="45" t="str">
        <f t="shared" si="30"/>
        <v>REDOVNA DJELATNOST SVEUČILIŠTA U RIJECI (IZ EVIDENCIJSKIH PRIHODA)</v>
      </c>
      <c r="I139" s="45" t="str">
        <f t="shared" si="31"/>
        <v>0942</v>
      </c>
      <c r="J139" s="333">
        <v>2490</v>
      </c>
      <c r="K139" s="333">
        <v>2500</v>
      </c>
      <c r="L139" s="333">
        <v>2500</v>
      </c>
      <c r="M139" s="303"/>
      <c r="N139" s="175" t="str">
        <f>IF(C139="","",'OPĆI DIO'!$C$1)</f>
        <v>2217 SVEUČILIŠTE U RIJECI - PRAVNI FAKULTET</v>
      </c>
      <c r="O139" s="40" t="str">
        <f t="shared" si="32"/>
        <v>323</v>
      </c>
      <c r="P139" s="40" t="str">
        <f t="shared" si="33"/>
        <v>32</v>
      </c>
      <c r="Q139" s="40" t="str">
        <f t="shared" si="34"/>
        <v>43</v>
      </c>
      <c r="R139" s="40" t="str">
        <f t="shared" si="35"/>
        <v>94</v>
      </c>
      <c r="S139" s="40" t="str">
        <f t="shared" si="36"/>
        <v>3</v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>08006</v>
      </c>
      <c r="B140" s="44" t="str">
        <f>IF(C140="","",VLOOKUP('OPĆI DIO'!$C$1,'OPĆI DIO'!$N$4:$W$137,9,FALSE))</f>
        <v>Sveučilišta i veleučilišta u Republici Hrvatskoj</v>
      </c>
      <c r="C140" s="335">
        <v>43</v>
      </c>
      <c r="D140" s="45" t="str">
        <f t="shared" si="29"/>
        <v>Ostali prihodi za posebne namjene</v>
      </c>
      <c r="E140" s="335">
        <v>3235</v>
      </c>
      <c r="F140" s="45" t="str">
        <f t="shared" si="28"/>
        <v>Zakupnine i najamnine</v>
      </c>
      <c r="G140" s="246" t="s">
        <v>172</v>
      </c>
      <c r="H140" s="45" t="str">
        <f t="shared" si="30"/>
        <v>REDOVNA DJELATNOST SVEUČILIŠTA U RIJECI (IZ EVIDENCIJSKIH PRIHODA)</v>
      </c>
      <c r="I140" s="45" t="str">
        <f t="shared" si="31"/>
        <v>0942</v>
      </c>
      <c r="J140" s="333">
        <v>1000</v>
      </c>
      <c r="K140" s="333">
        <v>1000</v>
      </c>
      <c r="L140" s="333">
        <v>1000</v>
      </c>
      <c r="M140" s="303"/>
      <c r="N140" s="175" t="str">
        <f>IF(C140="","",'OPĆI DIO'!$C$1)</f>
        <v>2217 SVEUČILIŠTE U RIJECI - PRAVNI FAKULTET</v>
      </c>
      <c r="O140" s="40" t="str">
        <f t="shared" si="32"/>
        <v>323</v>
      </c>
      <c r="P140" s="40" t="str">
        <f t="shared" si="33"/>
        <v>32</v>
      </c>
      <c r="Q140" s="40" t="str">
        <f t="shared" si="34"/>
        <v>43</v>
      </c>
      <c r="R140" s="40" t="str">
        <f t="shared" si="35"/>
        <v>94</v>
      </c>
      <c r="S140" s="40" t="str">
        <f t="shared" si="36"/>
        <v>3</v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>08006</v>
      </c>
      <c r="B141" s="44" t="str">
        <f>IF(C141="","",VLOOKUP('OPĆI DIO'!$C$1,'OPĆI DIO'!$N$4:$W$137,9,FALSE))</f>
        <v>Sveučilišta i veleučilišta u Republici Hrvatskoj</v>
      </c>
      <c r="C141" s="335">
        <v>43</v>
      </c>
      <c r="D141" s="45" t="str">
        <f t="shared" si="29"/>
        <v>Ostali prihodi za posebne namjene</v>
      </c>
      <c r="E141" s="335">
        <v>3236</v>
      </c>
      <c r="F141" s="45" t="str">
        <f t="shared" si="28"/>
        <v>Zdravstvene i veterinarske usluge</v>
      </c>
      <c r="G141" s="246" t="s">
        <v>172</v>
      </c>
      <c r="H141" s="45" t="str">
        <f t="shared" si="30"/>
        <v>REDOVNA DJELATNOST SVEUČILIŠTA U RIJECI (IZ EVIDENCIJSKIH PRIHODA)</v>
      </c>
      <c r="I141" s="45" t="str">
        <f t="shared" si="31"/>
        <v>0942</v>
      </c>
      <c r="J141" s="333">
        <v>500</v>
      </c>
      <c r="K141" s="333">
        <v>500</v>
      </c>
      <c r="L141" s="333">
        <v>500</v>
      </c>
      <c r="M141" s="303"/>
      <c r="N141" s="175" t="str">
        <f>IF(C141="","",'OPĆI DIO'!$C$1)</f>
        <v>2217 SVEUČILIŠTE U RIJECI - PRAVNI FAKULTET</v>
      </c>
      <c r="O141" s="40" t="str">
        <f t="shared" si="32"/>
        <v>323</v>
      </c>
      <c r="P141" s="40" t="str">
        <f t="shared" si="33"/>
        <v>32</v>
      </c>
      <c r="Q141" s="40" t="str">
        <f t="shared" si="34"/>
        <v>43</v>
      </c>
      <c r="R141" s="40" t="str">
        <f t="shared" si="35"/>
        <v>94</v>
      </c>
      <c r="S141" s="40" t="str">
        <f t="shared" si="36"/>
        <v>3</v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>08006</v>
      </c>
      <c r="B142" s="44" t="str">
        <f>IF(C142="","",VLOOKUP('OPĆI DIO'!$C$1,'OPĆI DIO'!$N$4:$W$137,9,FALSE))</f>
        <v>Sveučilišta i veleučilišta u Republici Hrvatskoj</v>
      </c>
      <c r="C142" s="335">
        <v>43</v>
      </c>
      <c r="D142" s="45" t="str">
        <f t="shared" si="29"/>
        <v>Ostali prihodi za posebne namjene</v>
      </c>
      <c r="E142" s="335">
        <v>3237</v>
      </c>
      <c r="F142" s="45" t="str">
        <f t="shared" si="28"/>
        <v>Intelektualne i osobne usluge</v>
      </c>
      <c r="G142" s="246" t="s">
        <v>172</v>
      </c>
      <c r="H142" s="45" t="str">
        <f t="shared" si="30"/>
        <v>REDOVNA DJELATNOST SVEUČILIŠTA U RIJECI (IZ EVIDENCIJSKIH PRIHODA)</v>
      </c>
      <c r="I142" s="45" t="str">
        <f t="shared" si="31"/>
        <v>0942</v>
      </c>
      <c r="J142" s="333">
        <v>28399</v>
      </c>
      <c r="K142" s="333">
        <v>30000</v>
      </c>
      <c r="L142" s="333">
        <v>30000</v>
      </c>
      <c r="M142" s="303"/>
      <c r="N142" s="175" t="str">
        <f>IF(C142="","",'OPĆI DIO'!$C$1)</f>
        <v>2217 SVEUČILIŠTE U RIJECI - PRAVNI FAKULTET</v>
      </c>
      <c r="O142" s="40" t="str">
        <f t="shared" si="32"/>
        <v>323</v>
      </c>
      <c r="P142" s="40" t="str">
        <f t="shared" si="33"/>
        <v>32</v>
      </c>
      <c r="Q142" s="40" t="str">
        <f t="shared" si="34"/>
        <v>43</v>
      </c>
      <c r="R142" s="40" t="str">
        <f t="shared" si="35"/>
        <v>94</v>
      </c>
      <c r="S142" s="40" t="str">
        <f t="shared" si="36"/>
        <v>3</v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>08006</v>
      </c>
      <c r="B143" s="44" t="str">
        <f>IF(C143="","",VLOOKUP('OPĆI DIO'!$C$1,'OPĆI DIO'!$N$4:$W$137,9,FALSE))</f>
        <v>Sveučilišta i veleučilišta u Republici Hrvatskoj</v>
      </c>
      <c r="C143" s="335">
        <v>43</v>
      </c>
      <c r="D143" s="45" t="str">
        <f t="shared" si="29"/>
        <v>Ostali prihodi za posebne namjene</v>
      </c>
      <c r="E143" s="335">
        <v>3238</v>
      </c>
      <c r="F143" s="45" t="str">
        <f t="shared" si="28"/>
        <v>Računalne usluge</v>
      </c>
      <c r="G143" s="246" t="s">
        <v>172</v>
      </c>
      <c r="H143" s="45" t="str">
        <f t="shared" si="30"/>
        <v>REDOVNA DJELATNOST SVEUČILIŠTA U RIJECI (IZ EVIDENCIJSKIH PRIHODA)</v>
      </c>
      <c r="I143" s="45" t="str">
        <f t="shared" si="31"/>
        <v>0942</v>
      </c>
      <c r="J143" s="333">
        <v>1000</v>
      </c>
      <c r="K143" s="333">
        <v>1000</v>
      </c>
      <c r="L143" s="333">
        <v>1000</v>
      </c>
      <c r="M143" s="303"/>
      <c r="N143" s="175" t="str">
        <f>IF(C143="","",'OPĆI DIO'!$C$1)</f>
        <v>2217 SVEUČILIŠTE U RIJECI - PRAVNI FAKULTET</v>
      </c>
      <c r="O143" s="40" t="str">
        <f t="shared" si="32"/>
        <v>323</v>
      </c>
      <c r="P143" s="40" t="str">
        <f t="shared" si="33"/>
        <v>32</v>
      </c>
      <c r="Q143" s="40" t="str">
        <f t="shared" si="34"/>
        <v>43</v>
      </c>
      <c r="R143" s="40" t="str">
        <f t="shared" si="35"/>
        <v>94</v>
      </c>
      <c r="S143" s="40" t="str">
        <f t="shared" si="36"/>
        <v>3</v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>08006</v>
      </c>
      <c r="B144" s="44" t="str">
        <f>IF(C144="","",VLOOKUP('OPĆI DIO'!$C$1,'OPĆI DIO'!$N$4:$W$137,9,FALSE))</f>
        <v>Sveučilišta i veleučilišta u Republici Hrvatskoj</v>
      </c>
      <c r="C144" s="335">
        <v>43</v>
      </c>
      <c r="D144" s="45" t="str">
        <f t="shared" si="29"/>
        <v>Ostali prihodi za posebne namjene</v>
      </c>
      <c r="E144" s="335">
        <v>3239</v>
      </c>
      <c r="F144" s="45" t="str">
        <f t="shared" si="28"/>
        <v>Ostale usluge</v>
      </c>
      <c r="G144" s="246" t="s">
        <v>172</v>
      </c>
      <c r="H144" s="45" t="str">
        <f t="shared" si="30"/>
        <v>REDOVNA DJELATNOST SVEUČILIŠTA U RIJECI (IZ EVIDENCIJSKIH PRIHODA)</v>
      </c>
      <c r="I144" s="45" t="str">
        <f t="shared" si="31"/>
        <v>0942</v>
      </c>
      <c r="J144" s="333">
        <v>8402</v>
      </c>
      <c r="K144" s="333">
        <v>9000</v>
      </c>
      <c r="L144" s="333">
        <v>9000</v>
      </c>
      <c r="M144" s="303"/>
      <c r="N144" s="175" t="str">
        <f>IF(C144="","",'OPĆI DIO'!$C$1)</f>
        <v>2217 SVEUČILIŠTE U RIJECI - PRAVNI FAKULTET</v>
      </c>
      <c r="O144" s="40" t="str">
        <f t="shared" si="32"/>
        <v>323</v>
      </c>
      <c r="P144" s="40" t="str">
        <f t="shared" si="33"/>
        <v>32</v>
      </c>
      <c r="Q144" s="40" t="str">
        <f t="shared" si="34"/>
        <v>43</v>
      </c>
      <c r="R144" s="40" t="str">
        <f t="shared" si="35"/>
        <v>94</v>
      </c>
      <c r="S144" s="40" t="str">
        <f t="shared" si="36"/>
        <v>3</v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>08006</v>
      </c>
      <c r="B145" s="44" t="str">
        <f>IF(C145="","",VLOOKUP('OPĆI DIO'!$C$1,'OPĆI DIO'!$N$4:$W$137,9,FALSE))</f>
        <v>Sveučilišta i veleučilišta u Republici Hrvatskoj</v>
      </c>
      <c r="C145" s="335">
        <v>43</v>
      </c>
      <c r="D145" s="45" t="str">
        <f t="shared" si="29"/>
        <v>Ostali prihodi za posebne namjene</v>
      </c>
      <c r="E145" s="335">
        <v>3241</v>
      </c>
      <c r="F145" s="45" t="str">
        <f t="shared" si="28"/>
        <v>Naknade troškova osobama izvan radnog odnosa</v>
      </c>
      <c r="G145" s="246" t="s">
        <v>172</v>
      </c>
      <c r="H145" s="45" t="str">
        <f t="shared" si="30"/>
        <v>REDOVNA DJELATNOST SVEUČILIŠTA U RIJECI (IZ EVIDENCIJSKIH PRIHODA)</v>
      </c>
      <c r="I145" s="45" t="str">
        <f t="shared" si="31"/>
        <v>0942</v>
      </c>
      <c r="J145" s="333">
        <v>3419</v>
      </c>
      <c r="K145" s="333">
        <v>5000</v>
      </c>
      <c r="L145" s="333">
        <v>5000</v>
      </c>
      <c r="M145" s="303"/>
      <c r="N145" s="175" t="str">
        <f>IF(C145="","",'OPĆI DIO'!$C$1)</f>
        <v>2217 SVEUČILIŠTE U RIJECI - PRAVNI FAKULTET</v>
      </c>
      <c r="O145" s="40" t="str">
        <f t="shared" si="32"/>
        <v>324</v>
      </c>
      <c r="P145" s="40" t="str">
        <f t="shared" si="33"/>
        <v>32</v>
      </c>
      <c r="Q145" s="40" t="str">
        <f t="shared" si="34"/>
        <v>43</v>
      </c>
      <c r="R145" s="40" t="str">
        <f t="shared" si="35"/>
        <v>94</v>
      </c>
      <c r="S145" s="40" t="str">
        <f t="shared" si="36"/>
        <v>3</v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>08006</v>
      </c>
      <c r="B146" s="44" t="str">
        <f>IF(C146="","",VLOOKUP('OPĆI DIO'!$C$1,'OPĆI DIO'!$N$4:$W$137,9,FALSE))</f>
        <v>Sveučilišta i veleučilišta u Republici Hrvatskoj</v>
      </c>
      <c r="C146" s="335">
        <v>43</v>
      </c>
      <c r="D146" s="45" t="str">
        <f t="shared" si="29"/>
        <v>Ostali prihodi za posebne namjene</v>
      </c>
      <c r="E146" s="335">
        <v>3292</v>
      </c>
      <c r="F146" s="45" t="str">
        <f t="shared" si="28"/>
        <v>Premije osiguranja</v>
      </c>
      <c r="G146" s="246" t="s">
        <v>172</v>
      </c>
      <c r="H146" s="45" t="str">
        <f t="shared" si="30"/>
        <v>REDOVNA DJELATNOST SVEUČILIŠTA U RIJECI (IZ EVIDENCIJSKIH PRIHODA)</v>
      </c>
      <c r="I146" s="45" t="str">
        <f t="shared" si="31"/>
        <v>0942</v>
      </c>
      <c r="J146" s="333">
        <v>9000</v>
      </c>
      <c r="K146" s="333">
        <v>9000</v>
      </c>
      <c r="L146" s="333">
        <v>9000</v>
      </c>
      <c r="M146" s="303"/>
      <c r="N146" s="175" t="str">
        <f>IF(C146="","",'OPĆI DIO'!$C$1)</f>
        <v>2217 SVEUČILIŠTE U RIJECI - PRAVNI FAKULTET</v>
      </c>
      <c r="O146" s="40" t="str">
        <f t="shared" si="32"/>
        <v>329</v>
      </c>
      <c r="P146" s="40" t="str">
        <f t="shared" si="33"/>
        <v>32</v>
      </c>
      <c r="Q146" s="40" t="str">
        <f t="shared" si="34"/>
        <v>43</v>
      </c>
      <c r="R146" s="40" t="str">
        <f t="shared" si="35"/>
        <v>94</v>
      </c>
      <c r="S146" s="40" t="str">
        <f t="shared" si="36"/>
        <v>3</v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>08006</v>
      </c>
      <c r="B147" s="44" t="str">
        <f>IF(C147="","",VLOOKUP('OPĆI DIO'!$C$1,'OPĆI DIO'!$N$4:$W$137,9,FALSE))</f>
        <v>Sveučilišta i veleučilišta u Republici Hrvatskoj</v>
      </c>
      <c r="C147" s="335">
        <v>43</v>
      </c>
      <c r="D147" s="45" t="str">
        <f t="shared" si="29"/>
        <v>Ostali prihodi za posebne namjene</v>
      </c>
      <c r="E147" s="335">
        <v>3293</v>
      </c>
      <c r="F147" s="45" t="str">
        <f t="shared" si="28"/>
        <v>Reprezentacija</v>
      </c>
      <c r="G147" s="246" t="s">
        <v>172</v>
      </c>
      <c r="H147" s="45" t="str">
        <f t="shared" si="30"/>
        <v>REDOVNA DJELATNOST SVEUČILIŠTA U RIJECI (IZ EVIDENCIJSKIH PRIHODA)</v>
      </c>
      <c r="I147" s="45" t="str">
        <f t="shared" si="31"/>
        <v>0942</v>
      </c>
      <c r="J147" s="333">
        <v>4309</v>
      </c>
      <c r="K147" s="333">
        <v>5000</v>
      </c>
      <c r="L147" s="333">
        <v>5000</v>
      </c>
      <c r="M147" s="303"/>
      <c r="N147" s="175" t="str">
        <f>IF(C147="","",'OPĆI DIO'!$C$1)</f>
        <v>2217 SVEUČILIŠTE U RIJECI - PRAVNI FAKULTET</v>
      </c>
      <c r="O147" s="40" t="str">
        <f t="shared" si="32"/>
        <v>329</v>
      </c>
      <c r="P147" s="40" t="str">
        <f t="shared" si="33"/>
        <v>32</v>
      </c>
      <c r="Q147" s="40" t="str">
        <f t="shared" si="34"/>
        <v>43</v>
      </c>
      <c r="R147" s="40" t="str">
        <f t="shared" si="35"/>
        <v>94</v>
      </c>
      <c r="S147" s="40" t="str">
        <f t="shared" si="36"/>
        <v>3</v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>08006</v>
      </c>
      <c r="B148" s="44" t="str">
        <f>IF(C148="","",VLOOKUP('OPĆI DIO'!$C$1,'OPĆI DIO'!$N$4:$W$137,9,FALSE))</f>
        <v>Sveučilišta i veleučilišta u Republici Hrvatskoj</v>
      </c>
      <c r="C148" s="335">
        <v>43</v>
      </c>
      <c r="D148" s="45" t="str">
        <f t="shared" si="29"/>
        <v>Ostali prihodi za posebne namjene</v>
      </c>
      <c r="E148" s="335">
        <v>3294</v>
      </c>
      <c r="F148" s="45" t="str">
        <f t="shared" si="28"/>
        <v>Članarine i norme</v>
      </c>
      <c r="G148" s="246" t="s">
        <v>172</v>
      </c>
      <c r="H148" s="45" t="str">
        <f t="shared" si="30"/>
        <v>REDOVNA DJELATNOST SVEUČILIŠTA U RIJECI (IZ EVIDENCIJSKIH PRIHODA)</v>
      </c>
      <c r="I148" s="45" t="str">
        <f t="shared" si="31"/>
        <v>0942</v>
      </c>
      <c r="J148" s="333">
        <v>1500</v>
      </c>
      <c r="K148" s="333">
        <v>1500</v>
      </c>
      <c r="L148" s="333">
        <v>1500</v>
      </c>
      <c r="M148" s="303"/>
      <c r="N148" s="175" t="str">
        <f>IF(C148="","",'OPĆI DIO'!$C$1)</f>
        <v>2217 SVEUČILIŠTE U RIJECI - PRAVNI FAKULTET</v>
      </c>
      <c r="O148" s="40" t="str">
        <f t="shared" si="32"/>
        <v>329</v>
      </c>
      <c r="P148" s="40" t="str">
        <f t="shared" si="33"/>
        <v>32</v>
      </c>
      <c r="Q148" s="40" t="str">
        <f t="shared" si="34"/>
        <v>43</v>
      </c>
      <c r="R148" s="40" t="str">
        <f t="shared" si="35"/>
        <v>94</v>
      </c>
      <c r="S148" s="40" t="str">
        <f t="shared" si="36"/>
        <v>3</v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>08006</v>
      </c>
      <c r="B149" s="44" t="str">
        <f>IF(C149="","",VLOOKUP('OPĆI DIO'!$C$1,'OPĆI DIO'!$N$4:$W$137,9,FALSE))</f>
        <v>Sveučilišta i veleučilišta u Republici Hrvatskoj</v>
      </c>
      <c r="C149" s="335">
        <v>43</v>
      </c>
      <c r="D149" s="45" t="str">
        <f t="shared" si="29"/>
        <v>Ostali prihodi za posebne namjene</v>
      </c>
      <c r="E149" s="335">
        <v>3295</v>
      </c>
      <c r="F149" s="45" t="str">
        <f t="shared" si="28"/>
        <v>Pristojbe i naknade</v>
      </c>
      <c r="G149" s="246" t="s">
        <v>172</v>
      </c>
      <c r="H149" s="45" t="str">
        <f t="shared" si="30"/>
        <v>REDOVNA DJELATNOST SVEUČILIŠTA U RIJECI (IZ EVIDENCIJSKIH PRIHODA)</v>
      </c>
      <c r="I149" s="45" t="str">
        <f t="shared" si="31"/>
        <v>0942</v>
      </c>
      <c r="J149" s="333">
        <v>200</v>
      </c>
      <c r="K149" s="333">
        <v>200</v>
      </c>
      <c r="L149" s="333">
        <v>200</v>
      </c>
      <c r="M149" s="303"/>
      <c r="N149" s="175" t="str">
        <f>IF(C149="","",'OPĆI DIO'!$C$1)</f>
        <v>2217 SVEUČILIŠTE U RIJECI - PRAVNI FAKULTET</v>
      </c>
      <c r="O149" s="40" t="str">
        <f t="shared" si="32"/>
        <v>329</v>
      </c>
      <c r="P149" s="40" t="str">
        <f t="shared" si="33"/>
        <v>32</v>
      </c>
      <c r="Q149" s="40" t="str">
        <f t="shared" si="34"/>
        <v>43</v>
      </c>
      <c r="R149" s="40" t="str">
        <f t="shared" si="35"/>
        <v>94</v>
      </c>
      <c r="S149" s="40" t="str">
        <f t="shared" si="36"/>
        <v>3</v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>08006</v>
      </c>
      <c r="B150" s="44" t="str">
        <f>IF(C150="","",VLOOKUP('OPĆI DIO'!$C$1,'OPĆI DIO'!$N$4:$W$137,9,FALSE))</f>
        <v>Sveučilišta i veleučilišta u Republici Hrvatskoj</v>
      </c>
      <c r="C150" s="335">
        <v>43</v>
      </c>
      <c r="D150" s="45" t="str">
        <f t="shared" si="29"/>
        <v>Ostali prihodi za posebne namjene</v>
      </c>
      <c r="E150" s="335">
        <v>3299</v>
      </c>
      <c r="F150" s="45" t="str">
        <f t="shared" si="28"/>
        <v>Ostali nespomenuti rashodi poslovanja</v>
      </c>
      <c r="G150" s="246" t="s">
        <v>172</v>
      </c>
      <c r="H150" s="45" t="str">
        <f t="shared" si="30"/>
        <v>REDOVNA DJELATNOST SVEUČILIŠTA U RIJECI (IZ EVIDENCIJSKIH PRIHODA)</v>
      </c>
      <c r="I150" s="45" t="str">
        <f t="shared" si="31"/>
        <v>0942</v>
      </c>
      <c r="J150" s="333">
        <v>2710</v>
      </c>
      <c r="K150" s="333">
        <v>3000</v>
      </c>
      <c r="L150" s="333">
        <v>3000</v>
      </c>
      <c r="M150" s="303"/>
      <c r="N150" s="175" t="str">
        <f>IF(C150="","",'OPĆI DIO'!$C$1)</f>
        <v>2217 SVEUČILIŠTE U RIJECI - PRAVNI FAKULTET</v>
      </c>
      <c r="O150" s="40" t="str">
        <f t="shared" si="32"/>
        <v>329</v>
      </c>
      <c r="P150" s="40" t="str">
        <f t="shared" si="33"/>
        <v>32</v>
      </c>
      <c r="Q150" s="40" t="str">
        <f t="shared" si="34"/>
        <v>43</v>
      </c>
      <c r="R150" s="40" t="str">
        <f t="shared" si="35"/>
        <v>94</v>
      </c>
      <c r="S150" s="40" t="str">
        <f t="shared" si="36"/>
        <v>3</v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>08006</v>
      </c>
      <c r="B151" s="44" t="str">
        <f>IF(C151="","",VLOOKUP('OPĆI DIO'!$C$1,'OPĆI DIO'!$N$4:$W$137,9,FALSE))</f>
        <v>Sveučilišta i veleučilišta u Republici Hrvatskoj</v>
      </c>
      <c r="C151" s="335">
        <v>43</v>
      </c>
      <c r="D151" s="45" t="str">
        <f t="shared" si="29"/>
        <v>Ostali prihodi za posebne namjene</v>
      </c>
      <c r="E151" s="335">
        <v>3431</v>
      </c>
      <c r="F151" s="45" t="str">
        <f t="shared" si="28"/>
        <v>Bankarske usluge i usluge platnog prometa</v>
      </c>
      <c r="G151" s="246" t="s">
        <v>172</v>
      </c>
      <c r="H151" s="45" t="str">
        <f t="shared" si="30"/>
        <v>REDOVNA DJELATNOST SVEUČILIŠTA U RIJECI (IZ EVIDENCIJSKIH PRIHODA)</v>
      </c>
      <c r="I151" s="45" t="str">
        <f t="shared" si="31"/>
        <v>0942</v>
      </c>
      <c r="J151" s="333">
        <v>2000</v>
      </c>
      <c r="K151" s="333">
        <v>2000</v>
      </c>
      <c r="L151" s="333">
        <v>2000</v>
      </c>
      <c r="M151" s="303"/>
      <c r="N151" s="175" t="str">
        <f>IF(C151="","",'OPĆI DIO'!$C$1)</f>
        <v>2217 SVEUČILIŠTE U RIJECI - PRAVNI FAKULTET</v>
      </c>
      <c r="O151" s="40" t="str">
        <f t="shared" si="32"/>
        <v>343</v>
      </c>
      <c r="P151" s="40" t="str">
        <f t="shared" si="33"/>
        <v>34</v>
      </c>
      <c r="Q151" s="40" t="str">
        <f t="shared" si="34"/>
        <v>43</v>
      </c>
      <c r="R151" s="40" t="str">
        <f t="shared" si="35"/>
        <v>94</v>
      </c>
      <c r="S151" s="40" t="str">
        <f t="shared" si="36"/>
        <v>3</v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>08006</v>
      </c>
      <c r="B152" s="44" t="str">
        <f>IF(C152="","",VLOOKUP('OPĆI DIO'!$C$1,'OPĆI DIO'!$N$4:$W$137,9,FALSE))</f>
        <v>Sveučilišta i veleučilišta u Republici Hrvatskoj</v>
      </c>
      <c r="C152" s="335">
        <v>43</v>
      </c>
      <c r="D152" s="45" t="str">
        <f t="shared" si="29"/>
        <v>Ostali prihodi za posebne namjene</v>
      </c>
      <c r="E152" s="335">
        <v>3721</v>
      </c>
      <c r="F152" s="45" t="str">
        <f t="shared" si="28"/>
        <v>Naknade građanima i kućanstvima u novcu</v>
      </c>
      <c r="G152" s="246" t="s">
        <v>172</v>
      </c>
      <c r="H152" s="45" t="str">
        <f t="shared" si="30"/>
        <v>REDOVNA DJELATNOST SVEUČILIŠTA U RIJECI (IZ EVIDENCIJSKIH PRIHODA)</v>
      </c>
      <c r="I152" s="45" t="str">
        <f t="shared" si="31"/>
        <v>0942</v>
      </c>
      <c r="J152" s="333">
        <v>600</v>
      </c>
      <c r="K152" s="333">
        <v>600</v>
      </c>
      <c r="L152" s="333">
        <v>600</v>
      </c>
      <c r="M152" s="303"/>
      <c r="N152" s="175" t="str">
        <f>IF(C152="","",'OPĆI DIO'!$C$1)</f>
        <v>2217 SVEUČILIŠTE U RIJECI - PRAVNI FAKULTET</v>
      </c>
      <c r="O152" s="40" t="str">
        <f t="shared" si="32"/>
        <v>372</v>
      </c>
      <c r="P152" s="40" t="str">
        <f t="shared" si="33"/>
        <v>37</v>
      </c>
      <c r="Q152" s="40" t="str">
        <f t="shared" si="34"/>
        <v>43</v>
      </c>
      <c r="R152" s="40" t="str">
        <f t="shared" si="35"/>
        <v>94</v>
      </c>
      <c r="S152" s="40" t="str">
        <f t="shared" si="36"/>
        <v>3</v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>08006</v>
      </c>
      <c r="B153" s="44" t="str">
        <f>IF(C153="","",VLOOKUP('OPĆI DIO'!$C$1,'OPĆI DIO'!$N$4:$W$137,9,FALSE))</f>
        <v>Sveučilišta i veleučilišta u Republici Hrvatskoj</v>
      </c>
      <c r="C153" s="335">
        <v>43</v>
      </c>
      <c r="D153" s="45" t="str">
        <f t="shared" si="29"/>
        <v>Ostali prihodi za posebne namjene</v>
      </c>
      <c r="E153" s="335">
        <v>3811</v>
      </c>
      <c r="F153" s="45" t="str">
        <f t="shared" si="28"/>
        <v>Tekuće donacije u novcu</v>
      </c>
      <c r="G153" s="246" t="s">
        <v>172</v>
      </c>
      <c r="H153" s="45" t="str">
        <f t="shared" si="30"/>
        <v>REDOVNA DJELATNOST SVEUČILIŠTA U RIJECI (IZ EVIDENCIJSKIH PRIHODA)</v>
      </c>
      <c r="I153" s="45" t="str">
        <f t="shared" si="31"/>
        <v>0942</v>
      </c>
      <c r="J153" s="333">
        <v>500</v>
      </c>
      <c r="K153" s="333">
        <v>500</v>
      </c>
      <c r="L153" s="333">
        <v>500</v>
      </c>
      <c r="M153" s="303"/>
      <c r="N153" s="175" t="str">
        <f>IF(C153="","",'OPĆI DIO'!$C$1)</f>
        <v>2217 SVEUČILIŠTE U RIJECI - PRAVNI FAKULTET</v>
      </c>
      <c r="O153" s="40" t="str">
        <f t="shared" si="32"/>
        <v>381</v>
      </c>
      <c r="P153" s="40" t="str">
        <f t="shared" si="33"/>
        <v>38</v>
      </c>
      <c r="Q153" s="40" t="str">
        <f t="shared" si="34"/>
        <v>43</v>
      </c>
      <c r="R153" s="40" t="str">
        <f t="shared" si="35"/>
        <v>94</v>
      </c>
      <c r="S153" s="40" t="str">
        <f t="shared" si="36"/>
        <v>3</v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>08006</v>
      </c>
      <c r="B154" s="44" t="str">
        <f>IF(C154="","",VLOOKUP('OPĆI DIO'!$C$1,'OPĆI DIO'!$N$4:$W$137,9,FALSE))</f>
        <v>Sveučilišta i veleučilišta u Republici Hrvatskoj</v>
      </c>
      <c r="C154" s="335">
        <v>43</v>
      </c>
      <c r="D154" s="45" t="str">
        <f t="shared" si="29"/>
        <v>Ostali prihodi za posebne namjene</v>
      </c>
      <c r="E154" s="335">
        <v>4221</v>
      </c>
      <c r="F154" s="45" t="str">
        <f t="shared" si="28"/>
        <v>Uredska oprema i namještaj</v>
      </c>
      <c r="G154" s="246" t="s">
        <v>172</v>
      </c>
      <c r="H154" s="45" t="str">
        <f t="shared" si="30"/>
        <v>REDOVNA DJELATNOST SVEUČILIŠTA U RIJECI (IZ EVIDENCIJSKIH PRIHODA)</v>
      </c>
      <c r="I154" s="45" t="str">
        <f t="shared" si="31"/>
        <v>0942</v>
      </c>
      <c r="J154" s="333">
        <v>44360</v>
      </c>
      <c r="K154" s="333">
        <f>31250+15000</f>
        <v>46250</v>
      </c>
      <c r="L154" s="333">
        <f>31250+15000</f>
        <v>46250</v>
      </c>
      <c r="M154" s="303"/>
      <c r="N154" s="175" t="str">
        <f>IF(C154="","",'OPĆI DIO'!$C$1)</f>
        <v>2217 SVEUČILIŠTE U RIJECI - PRAVNI FAKULTET</v>
      </c>
      <c r="O154" s="40" t="str">
        <f t="shared" si="32"/>
        <v>422</v>
      </c>
      <c r="P154" s="40" t="str">
        <f t="shared" si="33"/>
        <v>42</v>
      </c>
      <c r="Q154" s="40" t="str">
        <f t="shared" si="34"/>
        <v>43</v>
      </c>
      <c r="R154" s="40" t="str">
        <f t="shared" si="35"/>
        <v>94</v>
      </c>
      <c r="S154" s="40" t="str">
        <f t="shared" si="36"/>
        <v>4</v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>08006</v>
      </c>
      <c r="B155" s="44" t="str">
        <f>IF(C155="","",VLOOKUP('OPĆI DIO'!$C$1,'OPĆI DIO'!$N$4:$W$137,9,FALSE))</f>
        <v>Sveučilišta i veleučilišta u Republici Hrvatskoj</v>
      </c>
      <c r="C155" s="335">
        <v>43</v>
      </c>
      <c r="D155" s="45" t="str">
        <f t="shared" si="29"/>
        <v>Ostali prihodi za posebne namjene</v>
      </c>
      <c r="E155" s="335">
        <v>4222</v>
      </c>
      <c r="F155" s="45" t="str">
        <f t="shared" si="28"/>
        <v>Komunikacijska oprema</v>
      </c>
      <c r="G155" s="246" t="s">
        <v>172</v>
      </c>
      <c r="H155" s="45" t="str">
        <f t="shared" si="30"/>
        <v>REDOVNA DJELATNOST SVEUČILIŠTA U RIJECI (IZ EVIDENCIJSKIH PRIHODA)</v>
      </c>
      <c r="I155" s="45" t="str">
        <f t="shared" si="31"/>
        <v>0942</v>
      </c>
      <c r="J155" s="333">
        <v>881</v>
      </c>
      <c r="K155" s="333">
        <v>1000</v>
      </c>
      <c r="L155" s="333">
        <v>1000</v>
      </c>
      <c r="M155" s="303"/>
      <c r="N155" s="175" t="str">
        <f>IF(C155="","",'OPĆI DIO'!$C$1)</f>
        <v>2217 SVEUČILIŠTE U RIJECI - PRAVNI FAKULTET</v>
      </c>
      <c r="O155" s="40" t="str">
        <f t="shared" si="32"/>
        <v>422</v>
      </c>
      <c r="P155" s="40" t="str">
        <f t="shared" si="33"/>
        <v>42</v>
      </c>
      <c r="Q155" s="40" t="str">
        <f t="shared" si="34"/>
        <v>43</v>
      </c>
      <c r="R155" s="40" t="str">
        <f t="shared" si="35"/>
        <v>94</v>
      </c>
      <c r="S155" s="40" t="str">
        <f t="shared" si="36"/>
        <v>4</v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>08006</v>
      </c>
      <c r="B156" s="44" t="str">
        <f>IF(C156="","",VLOOKUP('OPĆI DIO'!$C$1,'OPĆI DIO'!$N$4:$W$137,9,FALSE))</f>
        <v>Sveučilišta i veleučilišta u Republici Hrvatskoj</v>
      </c>
      <c r="C156" s="335">
        <v>43</v>
      </c>
      <c r="D156" s="45" t="str">
        <f t="shared" si="29"/>
        <v>Ostali prihodi za posebne namjene</v>
      </c>
      <c r="E156" s="335">
        <v>4223</v>
      </c>
      <c r="F156" s="45" t="str">
        <f t="shared" si="28"/>
        <v>Oprema za održavanje i zaštitu</v>
      </c>
      <c r="G156" s="246" t="s">
        <v>172</v>
      </c>
      <c r="H156" s="45" t="str">
        <f t="shared" si="30"/>
        <v>REDOVNA DJELATNOST SVEUČILIŠTA U RIJECI (IZ EVIDENCIJSKIH PRIHODA)</v>
      </c>
      <c r="I156" s="45" t="str">
        <f t="shared" si="31"/>
        <v>0942</v>
      </c>
      <c r="J156" s="333">
        <v>1000</v>
      </c>
      <c r="K156" s="333">
        <v>1000</v>
      </c>
      <c r="L156" s="333">
        <v>1000</v>
      </c>
      <c r="M156" s="303"/>
      <c r="N156" s="175" t="str">
        <f>IF(C156="","",'OPĆI DIO'!$C$1)</f>
        <v>2217 SVEUČILIŠTE U RIJECI - PRAVNI FAKULTET</v>
      </c>
      <c r="O156" s="40" t="str">
        <f t="shared" si="32"/>
        <v>422</v>
      </c>
      <c r="P156" s="40" t="str">
        <f t="shared" si="33"/>
        <v>42</v>
      </c>
      <c r="Q156" s="40" t="str">
        <f t="shared" si="34"/>
        <v>43</v>
      </c>
      <c r="R156" s="40" t="str">
        <f t="shared" si="35"/>
        <v>94</v>
      </c>
      <c r="S156" s="40" t="str">
        <f t="shared" si="36"/>
        <v>4</v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>08006</v>
      </c>
      <c r="B157" s="44" t="str">
        <f>IF(C157="","",VLOOKUP('OPĆI DIO'!$C$1,'OPĆI DIO'!$N$4:$W$137,9,FALSE))</f>
        <v>Sveučilišta i veleučilišta u Republici Hrvatskoj</v>
      </c>
      <c r="C157" s="335">
        <v>43</v>
      </c>
      <c r="D157" s="45" t="str">
        <f t="shared" si="29"/>
        <v>Ostali prihodi za posebne namjene</v>
      </c>
      <c r="E157" s="335">
        <v>4227</v>
      </c>
      <c r="F157" s="45" t="str">
        <f t="shared" si="28"/>
        <v>Uređaji, strojevi i oprema za ostale namjene</v>
      </c>
      <c r="G157" s="246" t="s">
        <v>172</v>
      </c>
      <c r="H157" s="45" t="str">
        <f t="shared" si="30"/>
        <v>REDOVNA DJELATNOST SVEUČILIŠTA U RIJECI (IZ EVIDENCIJSKIH PRIHODA)</v>
      </c>
      <c r="I157" s="45" t="str">
        <f t="shared" si="31"/>
        <v>0942</v>
      </c>
      <c r="J157" s="333">
        <v>100</v>
      </c>
      <c r="K157" s="333">
        <v>100</v>
      </c>
      <c r="L157" s="333">
        <v>100</v>
      </c>
      <c r="M157" s="303"/>
      <c r="N157" s="175" t="str">
        <f>IF(C157="","",'OPĆI DIO'!$C$1)</f>
        <v>2217 SVEUČILIŠTE U RIJECI - PRAVNI FAKULTET</v>
      </c>
      <c r="O157" s="40" t="str">
        <f t="shared" si="32"/>
        <v>422</v>
      </c>
      <c r="P157" s="40" t="str">
        <f t="shared" si="33"/>
        <v>42</v>
      </c>
      <c r="Q157" s="40" t="str">
        <f t="shared" si="34"/>
        <v>43</v>
      </c>
      <c r="R157" s="40" t="str">
        <f t="shared" si="35"/>
        <v>94</v>
      </c>
      <c r="S157" s="40" t="str">
        <f t="shared" si="36"/>
        <v>4</v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>08006</v>
      </c>
      <c r="B158" s="44" t="str">
        <f>IF(C158="","",VLOOKUP('OPĆI DIO'!$C$1,'OPĆI DIO'!$N$4:$W$137,9,FALSE))</f>
        <v>Sveučilišta i veleučilišta u Republici Hrvatskoj</v>
      </c>
      <c r="C158" s="335">
        <v>43</v>
      </c>
      <c r="D158" s="45" t="str">
        <f t="shared" si="29"/>
        <v>Ostali prihodi za posebne namjene</v>
      </c>
      <c r="E158" s="335">
        <v>4241</v>
      </c>
      <c r="F158" s="45" t="str">
        <f t="shared" si="28"/>
        <v>Knjige</v>
      </c>
      <c r="G158" s="246" t="s">
        <v>172</v>
      </c>
      <c r="H158" s="45" t="str">
        <f t="shared" si="30"/>
        <v>REDOVNA DJELATNOST SVEUČILIŠTA U RIJECI (IZ EVIDENCIJSKIH PRIHODA)</v>
      </c>
      <c r="I158" s="45" t="str">
        <f t="shared" si="31"/>
        <v>0942</v>
      </c>
      <c r="J158" s="333">
        <v>2500</v>
      </c>
      <c r="K158" s="333">
        <v>2500</v>
      </c>
      <c r="L158" s="333">
        <v>2500</v>
      </c>
      <c r="M158" s="303"/>
      <c r="N158" s="175" t="str">
        <f>IF(C158="","",'OPĆI DIO'!$C$1)</f>
        <v>2217 SVEUČILIŠTE U RIJECI - PRAVNI FAKULTET</v>
      </c>
      <c r="O158" s="40" t="str">
        <f t="shared" si="32"/>
        <v>424</v>
      </c>
      <c r="P158" s="40" t="str">
        <f t="shared" si="33"/>
        <v>42</v>
      </c>
      <c r="Q158" s="40" t="str">
        <f t="shared" si="34"/>
        <v>43</v>
      </c>
      <c r="R158" s="40" t="str">
        <f t="shared" si="35"/>
        <v>94</v>
      </c>
      <c r="S158" s="40" t="str">
        <f t="shared" si="36"/>
        <v>4</v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>08006</v>
      </c>
      <c r="B159" s="44" t="str">
        <f>IF(C159="","",VLOOKUP('OPĆI DIO'!$C$1,'OPĆI DIO'!$N$4:$W$137,9,FALSE))</f>
        <v>Sveučilišta i veleučilišta u Republici Hrvatskoj</v>
      </c>
      <c r="C159" s="335">
        <v>43</v>
      </c>
      <c r="D159" s="45" t="str">
        <f t="shared" si="29"/>
        <v>Ostali prihodi za posebne namjene</v>
      </c>
      <c r="E159" s="335">
        <v>4262</v>
      </c>
      <c r="F159" s="45" t="str">
        <f t="shared" si="28"/>
        <v>Ulaganja u računalne programe</v>
      </c>
      <c r="G159" s="246" t="s">
        <v>172</v>
      </c>
      <c r="H159" s="45" t="str">
        <f t="shared" si="30"/>
        <v>REDOVNA DJELATNOST SVEUČILIŠTA U RIJECI (IZ EVIDENCIJSKIH PRIHODA)</v>
      </c>
      <c r="I159" s="45" t="str">
        <f t="shared" si="31"/>
        <v>0942</v>
      </c>
      <c r="J159" s="333">
        <v>1000</v>
      </c>
      <c r="K159" s="333">
        <v>1000</v>
      </c>
      <c r="L159" s="333">
        <v>1000</v>
      </c>
      <c r="M159" s="303"/>
      <c r="N159" s="175" t="str">
        <f>IF(C159="","",'OPĆI DIO'!$C$1)</f>
        <v>2217 SVEUČILIŠTE U RIJECI - PRAVNI FAKULTET</v>
      </c>
      <c r="O159" s="40" t="str">
        <f t="shared" si="32"/>
        <v>426</v>
      </c>
      <c r="P159" s="40" t="str">
        <f t="shared" si="33"/>
        <v>42</v>
      </c>
      <c r="Q159" s="40" t="str">
        <f t="shared" si="34"/>
        <v>43</v>
      </c>
      <c r="R159" s="40" t="str">
        <f t="shared" si="35"/>
        <v>94</v>
      </c>
      <c r="S159" s="40" t="str">
        <f t="shared" si="36"/>
        <v>4</v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>08006</v>
      </c>
      <c r="B160" s="44" t="str">
        <f>IF(C160="","",VLOOKUP('OPĆI DIO'!$C$1,'OPĆI DIO'!$N$4:$W$137,9,FALSE))</f>
        <v>Sveučilišta i veleučilišta u Republici Hrvatskoj</v>
      </c>
      <c r="C160" s="50">
        <v>52</v>
      </c>
      <c r="D160" s="45" t="str">
        <f t="shared" si="29"/>
        <v>Ostale pomoći</v>
      </c>
      <c r="E160" s="50">
        <v>3121</v>
      </c>
      <c r="F160" s="45" t="str">
        <f t="shared" si="28"/>
        <v>Ostali rashodi za zaposlene</v>
      </c>
      <c r="G160" s="246" t="s">
        <v>172</v>
      </c>
      <c r="H160" s="45" t="str">
        <f t="shared" si="30"/>
        <v>REDOVNA DJELATNOST SVEUČILIŠTA U RIJECI (IZ EVIDENCIJSKIH PRIHODA)</v>
      </c>
      <c r="I160" s="45" t="str">
        <f t="shared" si="31"/>
        <v>0942</v>
      </c>
      <c r="J160" s="153">
        <v>1600</v>
      </c>
      <c r="K160" s="153">
        <v>0</v>
      </c>
      <c r="L160" s="153">
        <v>0</v>
      </c>
      <c r="M160" s="303"/>
      <c r="N160" s="175" t="str">
        <f>IF(C160="","",'OPĆI DIO'!$C$1)</f>
        <v>2217 SVEUČILIŠTE U RIJECI - PRAVNI FAKULTET</v>
      </c>
      <c r="O160" s="40" t="str">
        <f t="shared" si="32"/>
        <v>312</v>
      </c>
      <c r="P160" s="40" t="str">
        <f t="shared" si="33"/>
        <v>31</v>
      </c>
      <c r="Q160" s="40" t="str">
        <f t="shared" si="34"/>
        <v>52</v>
      </c>
      <c r="R160" s="40" t="str">
        <f t="shared" si="35"/>
        <v>94</v>
      </c>
      <c r="S160" s="40" t="str">
        <f t="shared" si="36"/>
        <v>3</v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>08006</v>
      </c>
      <c r="B161" s="44" t="str">
        <f>IF(C161="","",VLOOKUP('OPĆI DIO'!$C$1,'OPĆI DIO'!$N$4:$W$137,9,FALSE))</f>
        <v>Sveučilišta i veleučilišta u Republici Hrvatskoj</v>
      </c>
      <c r="C161" s="50">
        <v>52</v>
      </c>
      <c r="D161" s="45" t="str">
        <f t="shared" si="29"/>
        <v>Ostale pomoći</v>
      </c>
      <c r="E161" s="50">
        <v>3211</v>
      </c>
      <c r="F161" s="45" t="str">
        <f t="shared" si="28"/>
        <v>Službena putovanja</v>
      </c>
      <c r="G161" s="246" t="s">
        <v>172</v>
      </c>
      <c r="H161" s="45" t="str">
        <f t="shared" si="30"/>
        <v>REDOVNA DJELATNOST SVEUČILIŠTA U RIJECI (IZ EVIDENCIJSKIH PRIHODA)</v>
      </c>
      <c r="I161" s="45" t="str">
        <f t="shared" si="31"/>
        <v>0942</v>
      </c>
      <c r="J161" s="153">
        <v>16961</v>
      </c>
      <c r="K161" s="153">
        <v>0</v>
      </c>
      <c r="L161" s="153">
        <v>0</v>
      </c>
      <c r="M161" s="303"/>
      <c r="N161" s="175" t="str">
        <f>IF(C161="","",'OPĆI DIO'!$C$1)</f>
        <v>2217 SVEUČILIŠTE U RIJECI - PRAVNI FAKULTET</v>
      </c>
      <c r="O161" s="40" t="str">
        <f t="shared" si="32"/>
        <v>321</v>
      </c>
      <c r="P161" s="40" t="str">
        <f t="shared" si="33"/>
        <v>32</v>
      </c>
      <c r="Q161" s="40" t="str">
        <f t="shared" si="34"/>
        <v>52</v>
      </c>
      <c r="R161" s="40" t="str">
        <f t="shared" si="35"/>
        <v>94</v>
      </c>
      <c r="S161" s="40" t="str">
        <f t="shared" si="36"/>
        <v>3</v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>08006</v>
      </c>
      <c r="B162" s="44" t="str">
        <f>IF(C162="","",VLOOKUP('OPĆI DIO'!$C$1,'OPĆI DIO'!$N$4:$W$137,9,FALSE))</f>
        <v>Sveučilišta i veleučilišta u Republici Hrvatskoj</v>
      </c>
      <c r="C162" s="50">
        <v>52</v>
      </c>
      <c r="D162" s="45" t="str">
        <f t="shared" si="29"/>
        <v>Ostale pomoći</v>
      </c>
      <c r="E162" s="50">
        <v>3213</v>
      </c>
      <c r="F162" s="45" t="str">
        <f t="shared" si="28"/>
        <v>Stručno usavršavanje zaposlenika</v>
      </c>
      <c r="G162" s="246" t="s">
        <v>172</v>
      </c>
      <c r="H162" s="45" t="str">
        <f t="shared" si="30"/>
        <v>REDOVNA DJELATNOST SVEUČILIŠTA U RIJECI (IZ EVIDENCIJSKIH PRIHODA)</v>
      </c>
      <c r="I162" s="45" t="str">
        <f t="shared" si="31"/>
        <v>0942</v>
      </c>
      <c r="J162" s="153">
        <v>948</v>
      </c>
      <c r="K162" s="153">
        <v>0</v>
      </c>
      <c r="L162" s="153">
        <v>0</v>
      </c>
      <c r="M162" s="303"/>
      <c r="N162" s="175" t="str">
        <f>IF(C162="","",'OPĆI DIO'!$C$1)</f>
        <v>2217 SVEUČILIŠTE U RIJECI - PRAVNI FAKULTET</v>
      </c>
      <c r="O162" s="40" t="str">
        <f t="shared" si="32"/>
        <v>321</v>
      </c>
      <c r="P162" s="40" t="str">
        <f t="shared" si="33"/>
        <v>32</v>
      </c>
      <c r="Q162" s="40" t="str">
        <f t="shared" si="34"/>
        <v>52</v>
      </c>
      <c r="R162" s="40" t="str">
        <f t="shared" si="35"/>
        <v>94</v>
      </c>
      <c r="S162" s="40" t="str">
        <f t="shared" si="36"/>
        <v>3</v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>08006</v>
      </c>
      <c r="B163" s="44" t="str">
        <f>IF(C163="","",VLOOKUP('OPĆI DIO'!$C$1,'OPĆI DIO'!$N$4:$W$137,9,FALSE))</f>
        <v>Sveučilišta i veleučilišta u Republici Hrvatskoj</v>
      </c>
      <c r="C163" s="50">
        <v>52</v>
      </c>
      <c r="D163" s="45" t="str">
        <f t="shared" si="29"/>
        <v>Ostale pomoći</v>
      </c>
      <c r="E163" s="50">
        <v>3221</v>
      </c>
      <c r="F163" s="45" t="str">
        <f t="shared" si="28"/>
        <v>Uredski materijal i ostali materijalni rashodi</v>
      </c>
      <c r="G163" s="246" t="s">
        <v>172</v>
      </c>
      <c r="H163" s="45" t="str">
        <f t="shared" si="30"/>
        <v>REDOVNA DJELATNOST SVEUČILIŠTA U RIJECI (IZ EVIDENCIJSKIH PRIHODA)</v>
      </c>
      <c r="I163" s="45" t="str">
        <f t="shared" si="31"/>
        <v>0942</v>
      </c>
      <c r="J163" s="153">
        <v>3837</v>
      </c>
      <c r="K163" s="153">
        <v>0</v>
      </c>
      <c r="L163" s="153">
        <v>0</v>
      </c>
      <c r="M163" s="303"/>
      <c r="N163" s="175" t="str">
        <f>IF(C163="","",'OPĆI DIO'!$C$1)</f>
        <v>2217 SVEUČILIŠTE U RIJECI - PRAVNI FAKULTET</v>
      </c>
      <c r="O163" s="40" t="str">
        <f t="shared" si="32"/>
        <v>322</v>
      </c>
      <c r="P163" s="40" t="str">
        <f t="shared" si="33"/>
        <v>32</v>
      </c>
      <c r="Q163" s="40" t="str">
        <f t="shared" si="34"/>
        <v>52</v>
      </c>
      <c r="R163" s="40" t="str">
        <f t="shared" si="35"/>
        <v>94</v>
      </c>
      <c r="S163" s="40" t="str">
        <f t="shared" si="36"/>
        <v>3</v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>08006</v>
      </c>
      <c r="B164" s="44" t="str">
        <f>IF(C164="","",VLOOKUP('OPĆI DIO'!$C$1,'OPĆI DIO'!$N$4:$W$137,9,FALSE))</f>
        <v>Sveučilišta i veleučilišta u Republici Hrvatskoj</v>
      </c>
      <c r="C164" s="50">
        <v>52</v>
      </c>
      <c r="D164" s="45" t="str">
        <f t="shared" si="29"/>
        <v>Ostale pomoći</v>
      </c>
      <c r="E164" s="50">
        <v>3225</v>
      </c>
      <c r="F164" s="45" t="str">
        <f t="shared" si="28"/>
        <v>Sitni inventar i autogume</v>
      </c>
      <c r="G164" s="246" t="s">
        <v>172</v>
      </c>
      <c r="H164" s="45" t="str">
        <f t="shared" si="30"/>
        <v>REDOVNA DJELATNOST SVEUČILIŠTA U RIJECI (IZ EVIDENCIJSKIH PRIHODA)</v>
      </c>
      <c r="I164" s="45" t="str">
        <f t="shared" si="31"/>
        <v>0942</v>
      </c>
      <c r="J164" s="153">
        <v>500</v>
      </c>
      <c r="K164" s="153">
        <v>0</v>
      </c>
      <c r="L164" s="153">
        <v>0</v>
      </c>
      <c r="M164" s="303"/>
      <c r="N164" s="175" t="str">
        <f>IF(C164="","",'OPĆI DIO'!$C$1)</f>
        <v>2217 SVEUČILIŠTE U RIJECI - PRAVNI FAKULTET</v>
      </c>
      <c r="O164" s="40" t="str">
        <f t="shared" si="32"/>
        <v>322</v>
      </c>
      <c r="P164" s="40" t="str">
        <f t="shared" si="33"/>
        <v>32</v>
      </c>
      <c r="Q164" s="40" t="str">
        <f t="shared" si="34"/>
        <v>52</v>
      </c>
      <c r="R164" s="40" t="str">
        <f t="shared" si="35"/>
        <v>94</v>
      </c>
      <c r="S164" s="40" t="str">
        <f t="shared" si="36"/>
        <v>3</v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>08006</v>
      </c>
      <c r="B165" s="44" t="str">
        <f>IF(C165="","",VLOOKUP('OPĆI DIO'!$C$1,'OPĆI DIO'!$N$4:$W$137,9,FALSE))</f>
        <v>Sveučilišta i veleučilišta u Republici Hrvatskoj</v>
      </c>
      <c r="C165" s="50">
        <v>52</v>
      </c>
      <c r="D165" s="45" t="str">
        <f t="shared" si="29"/>
        <v>Ostale pomoći</v>
      </c>
      <c r="E165" s="50">
        <v>3233</v>
      </c>
      <c r="F165" s="45" t="str">
        <f t="shared" si="28"/>
        <v>Usluge promidžbe i informiranja</v>
      </c>
      <c r="G165" s="246" t="s">
        <v>172</v>
      </c>
      <c r="H165" s="45" t="str">
        <f t="shared" si="30"/>
        <v>REDOVNA DJELATNOST SVEUČILIŠTA U RIJECI (IZ EVIDENCIJSKIH PRIHODA)</v>
      </c>
      <c r="I165" s="45" t="str">
        <f t="shared" si="31"/>
        <v>0942</v>
      </c>
      <c r="J165" s="153">
        <v>4161</v>
      </c>
      <c r="K165" s="153">
        <v>0</v>
      </c>
      <c r="L165" s="153">
        <v>0</v>
      </c>
      <c r="M165" s="303"/>
      <c r="N165" s="175" t="str">
        <f>IF(C165="","",'OPĆI DIO'!$C$1)</f>
        <v>2217 SVEUČILIŠTE U RIJECI - PRAVNI FAKULTET</v>
      </c>
      <c r="O165" s="40" t="str">
        <f t="shared" si="32"/>
        <v>323</v>
      </c>
      <c r="P165" s="40" t="str">
        <f t="shared" si="33"/>
        <v>32</v>
      </c>
      <c r="Q165" s="40" t="str">
        <f t="shared" si="34"/>
        <v>52</v>
      </c>
      <c r="R165" s="40" t="str">
        <f t="shared" si="35"/>
        <v>94</v>
      </c>
      <c r="S165" s="40" t="str">
        <f t="shared" si="36"/>
        <v>3</v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 ht="15.75" thickBot="1">
      <c r="A166" s="44" t="str">
        <f>IF(C166="","",VLOOKUP('OPĆI DIO'!$C$1,'OPĆI DIO'!$N$4:$W$137,10,FALSE))</f>
        <v>08006</v>
      </c>
      <c r="B166" s="44" t="str">
        <f>IF(C166="","",VLOOKUP('OPĆI DIO'!$C$1,'OPĆI DIO'!$N$4:$W$137,9,FALSE))</f>
        <v>Sveučilišta i veleučilišta u Republici Hrvatskoj</v>
      </c>
      <c r="C166" s="244">
        <v>52</v>
      </c>
      <c r="D166" s="45" t="str">
        <f t="shared" si="29"/>
        <v>Ostale pomoći</v>
      </c>
      <c r="E166" s="244">
        <v>3237</v>
      </c>
      <c r="F166" s="45" t="str">
        <f t="shared" si="28"/>
        <v>Intelektualne i osobne usluge</v>
      </c>
      <c r="G166" s="246" t="s">
        <v>172</v>
      </c>
      <c r="H166" s="45" t="str">
        <f t="shared" si="30"/>
        <v>REDOVNA DJELATNOST SVEUČILIŠTA U RIJECI (IZ EVIDENCIJSKIH PRIHODA)</v>
      </c>
      <c r="I166" s="45" t="str">
        <f t="shared" si="31"/>
        <v>0942</v>
      </c>
      <c r="J166" s="153">
        <v>5241</v>
      </c>
      <c r="K166" s="153">
        <v>0</v>
      </c>
      <c r="L166" s="153">
        <v>0</v>
      </c>
      <c r="M166" s="303"/>
      <c r="N166" s="175" t="str">
        <f>IF(C166="","",'OPĆI DIO'!$C$1)</f>
        <v>2217 SVEUČILIŠTE U RIJECI - PRAVNI FAKULTET</v>
      </c>
      <c r="O166" s="40" t="str">
        <f t="shared" si="32"/>
        <v>323</v>
      </c>
      <c r="P166" s="40" t="str">
        <f t="shared" si="33"/>
        <v>32</v>
      </c>
      <c r="Q166" s="40" t="str">
        <f t="shared" si="34"/>
        <v>52</v>
      </c>
      <c r="R166" s="40" t="str">
        <f t="shared" si="35"/>
        <v>94</v>
      </c>
      <c r="S166" s="40" t="str">
        <f t="shared" si="36"/>
        <v>3</v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>08006</v>
      </c>
      <c r="B167" s="44" t="str">
        <f>IF(C167="","",VLOOKUP('OPĆI DIO'!$C$1,'OPĆI DIO'!$N$4:$W$137,9,FALSE))</f>
        <v>Sveučilišta i veleučilišta u Republici Hrvatskoj</v>
      </c>
      <c r="C167" s="50">
        <v>52</v>
      </c>
      <c r="D167" s="45" t="str">
        <f t="shared" si="29"/>
        <v>Ostale pomoći</v>
      </c>
      <c r="E167" s="50">
        <v>3239</v>
      </c>
      <c r="F167" s="45" t="str">
        <f t="shared" si="28"/>
        <v>Ostale usluge</v>
      </c>
      <c r="G167" s="246" t="s">
        <v>172</v>
      </c>
      <c r="H167" s="45" t="str">
        <f t="shared" si="30"/>
        <v>REDOVNA DJELATNOST SVEUČILIŠTA U RIJECI (IZ EVIDENCIJSKIH PRIHODA)</v>
      </c>
      <c r="I167" s="45" t="str">
        <f t="shared" si="31"/>
        <v>0942</v>
      </c>
      <c r="J167" s="153">
        <v>4300</v>
      </c>
      <c r="K167" s="153">
        <v>0</v>
      </c>
      <c r="L167" s="153">
        <v>0</v>
      </c>
      <c r="M167" s="303"/>
      <c r="N167" s="175" t="str">
        <f>IF(C167="","",'OPĆI DIO'!$C$1)</f>
        <v>2217 SVEUČILIŠTE U RIJECI - PRAVNI FAKULTET</v>
      </c>
      <c r="O167" s="40" t="str">
        <f t="shared" si="32"/>
        <v>323</v>
      </c>
      <c r="P167" s="40" t="str">
        <f t="shared" si="33"/>
        <v>32</v>
      </c>
      <c r="Q167" s="40" t="str">
        <f t="shared" si="34"/>
        <v>52</v>
      </c>
      <c r="R167" s="40" t="str">
        <f t="shared" si="35"/>
        <v>94</v>
      </c>
      <c r="S167" s="40" t="str">
        <f t="shared" si="36"/>
        <v>3</v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>08006</v>
      </c>
      <c r="B168" s="44" t="str">
        <f>IF(C168="","",VLOOKUP('OPĆI DIO'!$C$1,'OPĆI DIO'!$N$4:$W$137,9,FALSE))</f>
        <v>Sveučilišta i veleučilišta u Republici Hrvatskoj</v>
      </c>
      <c r="C168" s="50">
        <v>52</v>
      </c>
      <c r="D168" s="45" t="str">
        <f t="shared" si="29"/>
        <v>Ostale pomoći</v>
      </c>
      <c r="E168" s="50">
        <v>3241</v>
      </c>
      <c r="F168" s="45" t="str">
        <f t="shared" si="28"/>
        <v>Naknade troškova osobama izvan radnog odnosa</v>
      </c>
      <c r="G168" s="246" t="s">
        <v>172</v>
      </c>
      <c r="H168" s="45" t="str">
        <f t="shared" si="30"/>
        <v>REDOVNA DJELATNOST SVEUČILIŠTA U RIJECI (IZ EVIDENCIJSKIH PRIHODA)</v>
      </c>
      <c r="I168" s="45" t="str">
        <f t="shared" si="31"/>
        <v>0942</v>
      </c>
      <c r="J168" s="153">
        <v>7077</v>
      </c>
      <c r="K168" s="153">
        <v>0</v>
      </c>
      <c r="L168" s="153">
        <v>0</v>
      </c>
      <c r="M168" s="303"/>
      <c r="N168" s="175" t="str">
        <f>IF(C168="","",'OPĆI DIO'!$C$1)</f>
        <v>2217 SVEUČILIŠTE U RIJECI - PRAVNI FAKULTET</v>
      </c>
      <c r="O168" s="40" t="str">
        <f t="shared" si="32"/>
        <v>324</v>
      </c>
      <c r="P168" s="40" t="str">
        <f t="shared" si="33"/>
        <v>32</v>
      </c>
      <c r="Q168" s="40" t="str">
        <f t="shared" si="34"/>
        <v>52</v>
      </c>
      <c r="R168" s="40" t="str">
        <f t="shared" si="35"/>
        <v>94</v>
      </c>
      <c r="S168" s="40" t="str">
        <f t="shared" si="36"/>
        <v>3</v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>08006</v>
      </c>
      <c r="B169" s="44" t="str">
        <f>IF(C169="","",VLOOKUP('OPĆI DIO'!$C$1,'OPĆI DIO'!$N$4:$W$137,9,FALSE))</f>
        <v>Sveučilišta i veleučilišta u Republici Hrvatskoj</v>
      </c>
      <c r="C169" s="50">
        <v>52</v>
      </c>
      <c r="D169" s="45" t="str">
        <f t="shared" si="29"/>
        <v>Ostale pomoći</v>
      </c>
      <c r="E169" s="50">
        <v>3292</v>
      </c>
      <c r="F169" s="45" t="str">
        <f t="shared" si="28"/>
        <v>Premije osiguranja</v>
      </c>
      <c r="G169" s="246" t="s">
        <v>172</v>
      </c>
      <c r="H169" s="45" t="str">
        <f t="shared" si="30"/>
        <v>REDOVNA DJELATNOST SVEUČILIŠTA U RIJECI (IZ EVIDENCIJSKIH PRIHODA)</v>
      </c>
      <c r="I169" s="45" t="str">
        <f t="shared" si="31"/>
        <v>0942</v>
      </c>
      <c r="J169" s="153">
        <v>300</v>
      </c>
      <c r="K169" s="153">
        <v>0</v>
      </c>
      <c r="L169" s="153">
        <v>0</v>
      </c>
      <c r="M169" s="303"/>
      <c r="N169" s="175" t="str">
        <f>IF(C169="","",'OPĆI DIO'!$C$1)</f>
        <v>2217 SVEUČILIŠTE U RIJECI - PRAVNI FAKULTET</v>
      </c>
      <c r="O169" s="40" t="str">
        <f t="shared" si="32"/>
        <v>329</v>
      </c>
      <c r="P169" s="40" t="str">
        <f t="shared" si="33"/>
        <v>32</v>
      </c>
      <c r="Q169" s="40" t="str">
        <f t="shared" si="34"/>
        <v>52</v>
      </c>
      <c r="R169" s="40" t="str">
        <f t="shared" si="35"/>
        <v>94</v>
      </c>
      <c r="S169" s="40" t="str">
        <f t="shared" si="36"/>
        <v>3</v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>08006</v>
      </c>
      <c r="B170" s="44" t="str">
        <f>IF(C170="","",VLOOKUP('OPĆI DIO'!$C$1,'OPĆI DIO'!$N$4:$W$137,9,FALSE))</f>
        <v>Sveučilišta i veleučilišta u Republici Hrvatskoj</v>
      </c>
      <c r="C170" s="50">
        <v>52</v>
      </c>
      <c r="D170" s="45" t="str">
        <f t="shared" si="29"/>
        <v>Ostale pomoći</v>
      </c>
      <c r="E170" s="50">
        <v>3293</v>
      </c>
      <c r="F170" s="45" t="str">
        <f t="shared" si="28"/>
        <v>Reprezentacija</v>
      </c>
      <c r="G170" s="246" t="s">
        <v>172</v>
      </c>
      <c r="H170" s="45" t="str">
        <f t="shared" si="30"/>
        <v>REDOVNA DJELATNOST SVEUČILIŠTA U RIJECI (IZ EVIDENCIJSKIH PRIHODA)</v>
      </c>
      <c r="I170" s="45" t="str">
        <f t="shared" si="31"/>
        <v>0942</v>
      </c>
      <c r="J170" s="153">
        <v>2973</v>
      </c>
      <c r="K170" s="153">
        <v>0</v>
      </c>
      <c r="L170" s="153">
        <v>0</v>
      </c>
      <c r="M170" s="303"/>
      <c r="N170" s="175" t="str">
        <f>IF(C170="","",'OPĆI DIO'!$C$1)</f>
        <v>2217 SVEUČILIŠTE U RIJECI - PRAVNI FAKULTET</v>
      </c>
      <c r="O170" s="40" t="str">
        <f t="shared" si="32"/>
        <v>329</v>
      </c>
      <c r="P170" s="40" t="str">
        <f t="shared" si="33"/>
        <v>32</v>
      </c>
      <c r="Q170" s="40" t="str">
        <f t="shared" si="34"/>
        <v>52</v>
      </c>
      <c r="R170" s="40" t="str">
        <f t="shared" si="35"/>
        <v>94</v>
      </c>
      <c r="S170" s="40" t="str">
        <f t="shared" si="36"/>
        <v>3</v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>08006</v>
      </c>
      <c r="B171" s="44" t="str">
        <f>IF(C171="","",VLOOKUP('OPĆI DIO'!$C$1,'OPĆI DIO'!$N$4:$W$137,9,FALSE))</f>
        <v>Sveučilišta i veleučilišta u Republici Hrvatskoj</v>
      </c>
      <c r="C171" s="50">
        <v>52</v>
      </c>
      <c r="D171" s="45" t="str">
        <f t="shared" si="29"/>
        <v>Ostale pomoći</v>
      </c>
      <c r="E171" s="50">
        <v>3299</v>
      </c>
      <c r="F171" s="45" t="str">
        <f t="shared" si="28"/>
        <v>Ostali nespomenuti rashodi poslovanja</v>
      </c>
      <c r="G171" s="246" t="s">
        <v>172</v>
      </c>
      <c r="H171" s="45" t="str">
        <f t="shared" si="30"/>
        <v>REDOVNA DJELATNOST SVEUČILIŠTA U RIJECI (IZ EVIDENCIJSKIH PRIHODA)</v>
      </c>
      <c r="I171" s="45" t="str">
        <f t="shared" si="31"/>
        <v>0942</v>
      </c>
      <c r="J171" s="153">
        <v>878</v>
      </c>
      <c r="K171" s="153">
        <v>0</v>
      </c>
      <c r="L171" s="153">
        <v>0</v>
      </c>
      <c r="M171" s="303"/>
      <c r="N171" s="175" t="str">
        <f>IF(C171="","",'OPĆI DIO'!$C$1)</f>
        <v>2217 SVEUČILIŠTE U RIJECI - PRAVNI FAKULTET</v>
      </c>
      <c r="O171" s="40" t="str">
        <f t="shared" si="32"/>
        <v>329</v>
      </c>
      <c r="P171" s="40" t="str">
        <f t="shared" si="33"/>
        <v>32</v>
      </c>
      <c r="Q171" s="40" t="str">
        <f t="shared" si="34"/>
        <v>52</v>
      </c>
      <c r="R171" s="40" t="str">
        <f t="shared" si="35"/>
        <v>94</v>
      </c>
      <c r="S171" s="40" t="str">
        <f t="shared" si="36"/>
        <v>3</v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>08006</v>
      </c>
      <c r="B172" s="44" t="str">
        <f>IF(C172="","",VLOOKUP('OPĆI DIO'!$C$1,'OPĆI DIO'!$N$4:$W$137,9,FALSE))</f>
        <v>Sveučilišta i veleučilišta u Republici Hrvatskoj</v>
      </c>
      <c r="C172" s="50">
        <v>52</v>
      </c>
      <c r="D172" s="45" t="str">
        <f t="shared" si="29"/>
        <v>Ostale pomoći</v>
      </c>
      <c r="E172" s="50">
        <v>3431</v>
      </c>
      <c r="F172" s="45" t="str">
        <f t="shared" si="28"/>
        <v>Bankarske usluge i usluge platnog prometa</v>
      </c>
      <c r="G172" s="246" t="s">
        <v>172</v>
      </c>
      <c r="H172" s="45" t="str">
        <f t="shared" si="30"/>
        <v>REDOVNA DJELATNOST SVEUČILIŠTA U RIJECI (IZ EVIDENCIJSKIH PRIHODA)</v>
      </c>
      <c r="I172" s="45" t="str">
        <f t="shared" si="31"/>
        <v>0942</v>
      </c>
      <c r="J172" s="153">
        <v>100</v>
      </c>
      <c r="K172" s="153">
        <v>0</v>
      </c>
      <c r="L172" s="153">
        <v>0</v>
      </c>
      <c r="M172" s="303"/>
      <c r="N172" s="175" t="str">
        <f>IF(C172="","",'OPĆI DIO'!$C$1)</f>
        <v>2217 SVEUČILIŠTE U RIJECI - PRAVNI FAKULTET</v>
      </c>
      <c r="O172" s="40" t="str">
        <f t="shared" si="32"/>
        <v>343</v>
      </c>
      <c r="P172" s="40" t="str">
        <f t="shared" si="33"/>
        <v>34</v>
      </c>
      <c r="Q172" s="40" t="str">
        <f t="shared" si="34"/>
        <v>52</v>
      </c>
      <c r="R172" s="40" t="str">
        <f t="shared" si="35"/>
        <v>94</v>
      </c>
      <c r="S172" s="40" t="str">
        <f t="shared" si="36"/>
        <v>3</v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>08006</v>
      </c>
      <c r="B173" s="44" t="str">
        <f>IF(C173="","",VLOOKUP('OPĆI DIO'!$C$1,'OPĆI DIO'!$N$4:$W$137,9,FALSE))</f>
        <v>Sveučilišta i veleučilišta u Republici Hrvatskoj</v>
      </c>
      <c r="C173" s="50">
        <v>52</v>
      </c>
      <c r="D173" s="45" t="str">
        <f t="shared" si="29"/>
        <v>Ostale pomoći</v>
      </c>
      <c r="E173" s="50">
        <v>4221</v>
      </c>
      <c r="F173" s="45" t="str">
        <f t="shared" si="28"/>
        <v>Uredska oprema i namještaj</v>
      </c>
      <c r="G173" s="246" t="s">
        <v>172</v>
      </c>
      <c r="H173" s="45" t="str">
        <f t="shared" si="30"/>
        <v>REDOVNA DJELATNOST SVEUČILIŠTA U RIJECI (IZ EVIDENCIJSKIH PRIHODA)</v>
      </c>
      <c r="I173" s="45" t="str">
        <f t="shared" si="31"/>
        <v>0942</v>
      </c>
      <c r="J173" s="153">
        <v>1063</v>
      </c>
      <c r="K173" s="153">
        <v>0</v>
      </c>
      <c r="L173" s="153">
        <v>0</v>
      </c>
      <c r="M173" s="303"/>
      <c r="N173" s="175" t="str">
        <f>IF(C173="","",'OPĆI DIO'!$C$1)</f>
        <v>2217 SVEUČILIŠTE U RIJECI - PRAVNI FAKULTET</v>
      </c>
      <c r="O173" s="40" t="str">
        <f t="shared" si="32"/>
        <v>422</v>
      </c>
      <c r="P173" s="40" t="str">
        <f t="shared" si="33"/>
        <v>42</v>
      </c>
      <c r="Q173" s="40" t="str">
        <f t="shared" si="34"/>
        <v>52</v>
      </c>
      <c r="R173" s="40" t="str">
        <f t="shared" si="35"/>
        <v>94</v>
      </c>
      <c r="S173" s="40" t="str">
        <f t="shared" si="36"/>
        <v>4</v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>08006</v>
      </c>
      <c r="B174" s="44" t="str">
        <f>IF(C174="","",VLOOKUP('OPĆI DIO'!$C$1,'OPĆI DIO'!$N$4:$W$137,9,FALSE))</f>
        <v>Sveučilišta i veleučilišta u Republici Hrvatskoj</v>
      </c>
      <c r="C174" s="50">
        <v>52</v>
      </c>
      <c r="D174" s="45" t="str">
        <f t="shared" si="29"/>
        <v>Ostale pomoći</v>
      </c>
      <c r="E174" s="50">
        <v>4241</v>
      </c>
      <c r="F174" s="45" t="str">
        <f t="shared" si="28"/>
        <v>Knjige</v>
      </c>
      <c r="G174" s="246" t="s">
        <v>172</v>
      </c>
      <c r="H174" s="45" t="str">
        <f t="shared" si="30"/>
        <v>REDOVNA DJELATNOST SVEUČILIŠTA U RIJECI (IZ EVIDENCIJSKIH PRIHODA)</v>
      </c>
      <c r="I174" s="45" t="str">
        <f t="shared" si="31"/>
        <v>0942</v>
      </c>
      <c r="J174" s="153">
        <v>185</v>
      </c>
      <c r="K174" s="153">
        <v>0</v>
      </c>
      <c r="L174" s="153">
        <v>0</v>
      </c>
      <c r="M174" s="303"/>
      <c r="N174" s="175" t="str">
        <f>IF(C174="","",'OPĆI DIO'!$C$1)</f>
        <v>2217 SVEUČILIŠTE U RIJECI - PRAVNI FAKULTET</v>
      </c>
      <c r="O174" s="40" t="str">
        <f t="shared" si="32"/>
        <v>424</v>
      </c>
      <c r="P174" s="40" t="str">
        <f t="shared" si="33"/>
        <v>42</v>
      </c>
      <c r="Q174" s="40" t="str">
        <f t="shared" si="34"/>
        <v>52</v>
      </c>
      <c r="R174" s="40" t="str">
        <f t="shared" si="35"/>
        <v>94</v>
      </c>
      <c r="S174" s="40" t="str">
        <f t="shared" si="36"/>
        <v>4</v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6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3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6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3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6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3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6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3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6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3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6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3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6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3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6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3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6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3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6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3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6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3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6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3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6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3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6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3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6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3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6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3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6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3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6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3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6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3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6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3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6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3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6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3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6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3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6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3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6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3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6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3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6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3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6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3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6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3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6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3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6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3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6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3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6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3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6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3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6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3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6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3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6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3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6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3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6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3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6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3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6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3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6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3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6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3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6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3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6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3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6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3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6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3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6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3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6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3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6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3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6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3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6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3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6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3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6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3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6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3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6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3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6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3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6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3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6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3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6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3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6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3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6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3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6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3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6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3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6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3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3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3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3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3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3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3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3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3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3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3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3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3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3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3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3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3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3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3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3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3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3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3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3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3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3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3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3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3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3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3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3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3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3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3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3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3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3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3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3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3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3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3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3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3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3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3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3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3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3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3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3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3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3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3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3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3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3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3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3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3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3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3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3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3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3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3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3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3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3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3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3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3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3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3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3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3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3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3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3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3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3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3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3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3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3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3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3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3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3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3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3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3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3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3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3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3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3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3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3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3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3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3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3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3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3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3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3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3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3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3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3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3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3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3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3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3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3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3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3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3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3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3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3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3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3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3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3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3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3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3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3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3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3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3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3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3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3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3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3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3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3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3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3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3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3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3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3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3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3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3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3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3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3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3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3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3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3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3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3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3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3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3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3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3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3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3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3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3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3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3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3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3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3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3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3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3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3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3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3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3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3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3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3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3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3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3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3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3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3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3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3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3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3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3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3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3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3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3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3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3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3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3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3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3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3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3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3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3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3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3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3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3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3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3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3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3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3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3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3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3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3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3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3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3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3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3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3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3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3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3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3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3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3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3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3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3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3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3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3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3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3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3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3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3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3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3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3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3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3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3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3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3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3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3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3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3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3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3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3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3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3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3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7">
      <formula>IF(OR(E3=3691,E3=3692,E3=3693,E3=3694),1,0)</formula>
    </cfRule>
  </conditionalFormatting>
  <conditionalFormatting sqref="J3">
    <cfRule type="colorScale" priority="3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529" yWindow="926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121:E501 E3:E119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29" yWindow="926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J3" sqref="J3:J57"/>
    </sheetView>
  </sheetViews>
  <sheetFormatPr defaultColWidth="0" defaultRowHeight="15" zeroHeight="1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06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50" t="s">
        <v>649</v>
      </c>
      <c r="B1" s="350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4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 ht="102">
      <c r="A3" s="247">
        <v>51</v>
      </c>
      <c r="B3" s="45" t="str">
        <f>IFERROR(VLOOKUP(A3,$V$6:$W$23,2,FALSE),"")</f>
        <v>Pomoći EU</v>
      </c>
      <c r="C3" s="325">
        <v>3121</v>
      </c>
      <c r="D3" s="45" t="str">
        <f>IFERROR(VLOOKUP(C3,$Y$5:$AA$129,2,FALSE),"")</f>
        <v>Ostali rashodi za zaposlene</v>
      </c>
      <c r="E3" s="246" t="s">
        <v>682</v>
      </c>
      <c r="F3" s="45" t="str">
        <f>IFERROR(VLOOKUP(E3,$AE$6:$AF$1763,2,FALSE),"")</f>
        <v>NOVI PODPROJEKT</v>
      </c>
      <c r="G3" s="45" t="str">
        <f>IFERROR(VLOOKUP(E3,$AE$6:$AH$1763,4,FALSE),"")</f>
        <v>NOVI PODPROJEKT</v>
      </c>
      <c r="H3" s="153">
        <v>500</v>
      </c>
      <c r="I3" s="153">
        <v>500</v>
      </c>
      <c r="J3" s="153">
        <v>500</v>
      </c>
      <c r="K3" s="325" t="s">
        <v>6637</v>
      </c>
      <c r="L3" s="320">
        <v>44809</v>
      </c>
      <c r="M3" s="320">
        <v>45904</v>
      </c>
      <c r="N3" s="249" t="s">
        <v>6638</v>
      </c>
      <c r="O3" s="327" t="s">
        <v>6639</v>
      </c>
      <c r="P3" s="242"/>
      <c r="Q3" s="175" t="str">
        <f>IF(C3="","",'OPĆI DIO'!$C$1)</f>
        <v>2217 SVEUČILIŠTE U RIJECI - PRAVNI FAKULTET</v>
      </c>
      <c r="R3" s="40" t="str">
        <f>LEFT(C3,3)</f>
        <v>312</v>
      </c>
      <c r="S3" s="40" t="str">
        <f>LEFT(C3,2)</f>
        <v>31</v>
      </c>
      <c r="T3" s="40" t="str">
        <f>IF(U3="5",0,MID(G3,2,2))</f>
        <v>OV</v>
      </c>
      <c r="U3" s="40" t="str">
        <f>LEFT(C3,1)</f>
        <v>3</v>
      </c>
    </row>
    <row r="4" spans="1:34" ht="102">
      <c r="A4" s="247">
        <v>51</v>
      </c>
      <c r="B4" s="45" t="str">
        <f t="shared" ref="B4:B67" si="0">IFERROR(VLOOKUP(A4,$V$6:$W$23,2,FALSE),"")</f>
        <v>Pomoći EU</v>
      </c>
      <c r="C4" s="325">
        <v>3211</v>
      </c>
      <c r="D4" s="45" t="str">
        <f t="shared" ref="D4:D67" si="1">IFERROR(VLOOKUP(C4,$Y$5:$AA$129,2,FALSE),"")</f>
        <v>Službena putovanja</v>
      </c>
      <c r="E4" s="246" t="s">
        <v>682</v>
      </c>
      <c r="F4" s="45" t="str">
        <f t="shared" ref="F4:F67" si="2">IFERROR(VLOOKUP(E4,$AE$6:$AF$1763,2,FALSE),"")</f>
        <v>NOVI PODPROJEKT</v>
      </c>
      <c r="G4" s="45" t="str">
        <f t="shared" ref="G4:G67" si="3">IFERROR(VLOOKUP(E4,$AE$6:$AH$1763,4,FALSE),"")</f>
        <v>NOVI PODPROJEKT</v>
      </c>
      <c r="H4" s="153">
        <v>400</v>
      </c>
      <c r="I4" s="153">
        <v>400</v>
      </c>
      <c r="J4" s="153">
        <v>400</v>
      </c>
      <c r="K4" s="325" t="s">
        <v>6637</v>
      </c>
      <c r="L4" s="320">
        <v>44809</v>
      </c>
      <c r="M4" s="320">
        <v>45904</v>
      </c>
      <c r="N4" s="249" t="s">
        <v>6638</v>
      </c>
      <c r="O4" s="327" t="s">
        <v>6639</v>
      </c>
      <c r="P4" s="242"/>
      <c r="Q4" s="175" t="str">
        <f>IF(C4="","",'OPĆI DIO'!$C$1)</f>
        <v>2217 SVEUČILIŠTE U RIJECI - PRAVNI FAKULTET</v>
      </c>
      <c r="R4" s="40" t="str">
        <f t="shared" ref="R4:R67" si="4">LEFT(C4,3)</f>
        <v>321</v>
      </c>
      <c r="S4" s="40" t="str">
        <f t="shared" ref="S4:S67" si="5">LEFT(C4,2)</f>
        <v>32</v>
      </c>
      <c r="T4" s="40" t="str">
        <f t="shared" ref="T4:T67" si="6">IF(U4="5",0,MID(G4,2,2))</f>
        <v>OV</v>
      </c>
      <c r="U4" s="40" t="str">
        <f t="shared" ref="U4:U67" si="7">LEFT(C4,1)</f>
        <v>3</v>
      </c>
      <c r="Y4" s="46"/>
      <c r="Z4" s="46"/>
    </row>
    <row r="5" spans="1:34" ht="102">
      <c r="A5" s="247">
        <v>51</v>
      </c>
      <c r="B5" s="45" t="str">
        <f t="shared" si="0"/>
        <v>Pomoći EU</v>
      </c>
      <c r="C5" s="325">
        <v>3237</v>
      </c>
      <c r="D5" s="45" t="str">
        <f t="shared" si="1"/>
        <v>Intelektualne i osobne usluge</v>
      </c>
      <c r="E5" s="246" t="s">
        <v>682</v>
      </c>
      <c r="F5" s="45" t="str">
        <f t="shared" si="2"/>
        <v>NOVI PODPROJEKT</v>
      </c>
      <c r="G5" s="45" t="str">
        <f t="shared" si="3"/>
        <v>NOVI PODPROJEKT</v>
      </c>
      <c r="H5" s="153">
        <v>400</v>
      </c>
      <c r="I5" s="153">
        <v>400</v>
      </c>
      <c r="J5" s="153">
        <v>400</v>
      </c>
      <c r="K5" s="325" t="s">
        <v>6637</v>
      </c>
      <c r="L5" s="320">
        <v>44809</v>
      </c>
      <c r="M5" s="320">
        <v>45904</v>
      </c>
      <c r="N5" s="249" t="s">
        <v>6638</v>
      </c>
      <c r="O5" s="327" t="s">
        <v>6639</v>
      </c>
      <c r="P5" s="242"/>
      <c r="Q5" s="175" t="str">
        <f>IF(C5="","",'OPĆI DIO'!$C$1)</f>
        <v>2217 SVEUČILIŠTE U RIJECI - PRAVNI FAKULTET</v>
      </c>
      <c r="R5" s="40" t="str">
        <f t="shared" si="4"/>
        <v>323</v>
      </c>
      <c r="S5" s="40" t="str">
        <f t="shared" si="5"/>
        <v>32</v>
      </c>
      <c r="T5" s="40" t="str">
        <f t="shared" si="6"/>
        <v>OV</v>
      </c>
      <c r="U5" s="40" t="str">
        <f t="shared" si="7"/>
        <v>3</v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 ht="102">
      <c r="A6" s="247">
        <v>51</v>
      </c>
      <c r="B6" s="45" t="str">
        <f t="shared" si="0"/>
        <v>Pomoći EU</v>
      </c>
      <c r="C6" s="325">
        <v>3241</v>
      </c>
      <c r="D6" s="45" t="str">
        <f t="shared" si="1"/>
        <v>Naknade troškova osobama izvan radnog odnosa</v>
      </c>
      <c r="E6" s="246" t="s">
        <v>682</v>
      </c>
      <c r="F6" s="45" t="str">
        <f t="shared" si="2"/>
        <v>NOVI PODPROJEKT</v>
      </c>
      <c r="G6" s="45" t="str">
        <f t="shared" si="3"/>
        <v>NOVI PODPROJEKT</v>
      </c>
      <c r="H6" s="153">
        <v>600</v>
      </c>
      <c r="I6" s="153">
        <v>600</v>
      </c>
      <c r="J6" s="153">
        <v>600</v>
      </c>
      <c r="K6" s="325" t="s">
        <v>6637</v>
      </c>
      <c r="L6" s="320">
        <v>44809</v>
      </c>
      <c r="M6" s="320">
        <v>45904</v>
      </c>
      <c r="N6" s="249" t="s">
        <v>6638</v>
      </c>
      <c r="O6" s="327" t="s">
        <v>6639</v>
      </c>
      <c r="P6" s="242"/>
      <c r="Q6" s="175" t="str">
        <f>IF(C6="","",'OPĆI DIO'!$C$1)</f>
        <v>2217 SVEUČILIŠTE U RIJECI - PRAVNI FAKULTET</v>
      </c>
      <c r="R6" s="40" t="str">
        <f t="shared" si="4"/>
        <v>324</v>
      </c>
      <c r="S6" s="40" t="str">
        <f t="shared" si="5"/>
        <v>32</v>
      </c>
      <c r="T6" s="40" t="str">
        <f t="shared" si="6"/>
        <v>OV</v>
      </c>
      <c r="U6" s="40" t="str">
        <f t="shared" si="7"/>
        <v>3</v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 ht="102">
      <c r="A7" s="247">
        <v>51</v>
      </c>
      <c r="B7" s="45" t="str">
        <f t="shared" si="0"/>
        <v>Pomoći EU</v>
      </c>
      <c r="C7" s="326">
        <v>3299</v>
      </c>
      <c r="D7" s="45" t="str">
        <f t="shared" si="1"/>
        <v>Ostali nespomenuti rashodi poslovanja</v>
      </c>
      <c r="E7" s="246" t="s">
        <v>682</v>
      </c>
      <c r="F7" s="45" t="str">
        <f t="shared" si="2"/>
        <v>NOVI PODPROJEKT</v>
      </c>
      <c r="G7" s="45" t="str">
        <f t="shared" si="3"/>
        <v>NOVI PODPROJEKT</v>
      </c>
      <c r="H7" s="153">
        <v>400</v>
      </c>
      <c r="I7" s="153">
        <v>400</v>
      </c>
      <c r="J7" s="153">
        <v>400</v>
      </c>
      <c r="K7" s="325" t="s">
        <v>6637</v>
      </c>
      <c r="L7" s="320">
        <v>44809</v>
      </c>
      <c r="M7" s="320">
        <v>45904</v>
      </c>
      <c r="N7" s="249" t="s">
        <v>6638</v>
      </c>
      <c r="O7" s="327" t="s">
        <v>6639</v>
      </c>
      <c r="P7" s="242"/>
      <c r="Q7" s="175" t="str">
        <f>IF(C7="","",'OPĆI DIO'!$C$1)</f>
        <v>2217 SVEUČILIŠTE U RIJECI - PRAVNI FAKULTET</v>
      </c>
      <c r="R7" s="40" t="str">
        <f t="shared" si="4"/>
        <v>329</v>
      </c>
      <c r="S7" s="40" t="str">
        <f t="shared" si="5"/>
        <v>32</v>
      </c>
      <c r="T7" s="40" t="str">
        <f t="shared" si="6"/>
        <v>OV</v>
      </c>
      <c r="U7" s="40" t="str">
        <f t="shared" si="7"/>
        <v>3</v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 ht="102">
      <c r="A8" s="247">
        <v>51</v>
      </c>
      <c r="B8" s="45" t="str">
        <f t="shared" si="0"/>
        <v>Pomoći EU</v>
      </c>
      <c r="C8" s="326">
        <v>3239</v>
      </c>
      <c r="D8" s="45" t="str">
        <f t="shared" si="1"/>
        <v>Ostale usluge</v>
      </c>
      <c r="E8" s="246" t="s">
        <v>682</v>
      </c>
      <c r="F8" s="45" t="str">
        <f t="shared" si="2"/>
        <v>NOVI PODPROJEKT</v>
      </c>
      <c r="G8" s="45" t="str">
        <f t="shared" si="3"/>
        <v>NOVI PODPROJEKT</v>
      </c>
      <c r="H8" s="153">
        <v>600</v>
      </c>
      <c r="I8" s="153">
        <v>600</v>
      </c>
      <c r="J8" s="153">
        <v>600</v>
      </c>
      <c r="K8" s="325" t="s">
        <v>6637</v>
      </c>
      <c r="L8" s="320">
        <v>44809</v>
      </c>
      <c r="M8" s="320">
        <v>45904</v>
      </c>
      <c r="N8" s="249" t="s">
        <v>6638</v>
      </c>
      <c r="O8" s="327" t="s">
        <v>6639</v>
      </c>
      <c r="P8" s="242"/>
      <c r="Q8" s="175" t="str">
        <f>IF(C8="","",'OPĆI DIO'!$C$1)</f>
        <v>2217 SVEUČILIŠTE U RIJECI - PRAVNI FAKULTET</v>
      </c>
      <c r="R8" s="40" t="str">
        <f t="shared" si="4"/>
        <v>323</v>
      </c>
      <c r="S8" s="40" t="str">
        <f t="shared" si="5"/>
        <v>32</v>
      </c>
      <c r="T8" s="40" t="str">
        <f t="shared" si="6"/>
        <v>OV</v>
      </c>
      <c r="U8" s="40" t="str">
        <f t="shared" si="7"/>
        <v>3</v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 ht="102">
      <c r="A9" s="247">
        <v>51</v>
      </c>
      <c r="B9" s="45" t="str">
        <f t="shared" si="0"/>
        <v>Pomoći EU</v>
      </c>
      <c r="C9" s="326">
        <v>3233</v>
      </c>
      <c r="D9" s="45" t="str">
        <f t="shared" si="1"/>
        <v>Usluge promidžbe i informiranja</v>
      </c>
      <c r="E9" s="246" t="s">
        <v>682</v>
      </c>
      <c r="F9" s="45" t="str">
        <f t="shared" si="2"/>
        <v>NOVI PODPROJEKT</v>
      </c>
      <c r="G9" s="45" t="str">
        <f t="shared" si="3"/>
        <v>NOVI PODPROJEKT</v>
      </c>
      <c r="H9" s="153">
        <v>100</v>
      </c>
      <c r="I9" s="153">
        <v>100</v>
      </c>
      <c r="J9" s="153">
        <v>100</v>
      </c>
      <c r="K9" s="325" t="s">
        <v>6637</v>
      </c>
      <c r="L9" s="320">
        <v>44809</v>
      </c>
      <c r="M9" s="320">
        <v>45904</v>
      </c>
      <c r="N9" s="249" t="s">
        <v>6638</v>
      </c>
      <c r="O9" s="327" t="s">
        <v>6639</v>
      </c>
      <c r="P9" s="242"/>
      <c r="Q9" s="175" t="str">
        <f>IF(C9="","",'OPĆI DIO'!$C$1)</f>
        <v>2217 SVEUČILIŠTE U RIJECI - PRAVNI FAKULTET</v>
      </c>
      <c r="R9" s="40" t="str">
        <f t="shared" si="4"/>
        <v>323</v>
      </c>
      <c r="S9" s="40" t="str">
        <f t="shared" si="5"/>
        <v>32</v>
      </c>
      <c r="T9" s="40" t="str">
        <f t="shared" si="6"/>
        <v>OV</v>
      </c>
      <c r="U9" s="40" t="str">
        <f t="shared" si="7"/>
        <v>3</v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 ht="150">
      <c r="A10" s="247">
        <v>51</v>
      </c>
      <c r="B10" s="45" t="str">
        <f t="shared" si="0"/>
        <v>Pomoći EU</v>
      </c>
      <c r="C10" s="249">
        <v>3121</v>
      </c>
      <c r="D10" s="45" t="str">
        <f t="shared" si="1"/>
        <v>Ostali rashodi za zaposlene</v>
      </c>
      <c r="E10" s="246" t="s">
        <v>682</v>
      </c>
      <c r="F10" s="45" t="str">
        <f t="shared" si="2"/>
        <v>NOVI PODPROJEKT</v>
      </c>
      <c r="G10" s="45" t="str">
        <f t="shared" si="3"/>
        <v>NOVI PODPROJEKT</v>
      </c>
      <c r="H10" s="153">
        <v>1500</v>
      </c>
      <c r="I10" s="153">
        <v>0</v>
      </c>
      <c r="J10" s="153">
        <v>0</v>
      </c>
      <c r="K10" s="328" t="s">
        <v>6640</v>
      </c>
      <c r="L10" s="320">
        <v>44866</v>
      </c>
      <c r="M10" s="320">
        <v>45961</v>
      </c>
      <c r="N10" s="249"/>
      <c r="O10" s="329" t="s">
        <v>6641</v>
      </c>
      <c r="P10" s="242"/>
      <c r="Q10" s="175" t="str">
        <f>IF(C10="","",'OPĆI DIO'!$C$1)</f>
        <v>2217 SVEUČILIŠTE U RIJECI - PRAVNI FAKULTET</v>
      </c>
      <c r="R10" s="40" t="str">
        <f t="shared" si="4"/>
        <v>312</v>
      </c>
      <c r="S10" s="40" t="str">
        <f t="shared" si="5"/>
        <v>31</v>
      </c>
      <c r="T10" s="40" t="str">
        <f t="shared" si="6"/>
        <v>OV</v>
      </c>
      <c r="U10" s="40" t="str">
        <f t="shared" si="7"/>
        <v>3</v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47">
        <v>51</v>
      </c>
      <c r="B11" s="45" t="str">
        <f t="shared" si="0"/>
        <v>Pomoći EU</v>
      </c>
      <c r="C11" s="249">
        <v>3211</v>
      </c>
      <c r="D11" s="45" t="str">
        <f t="shared" si="1"/>
        <v>Službena putovanja</v>
      </c>
      <c r="E11" s="246" t="s">
        <v>682</v>
      </c>
      <c r="F11" s="45" t="str">
        <f t="shared" si="2"/>
        <v>NOVI PODPROJEKT</v>
      </c>
      <c r="G11" s="45" t="str">
        <f t="shared" si="3"/>
        <v>NOVI PODPROJEKT</v>
      </c>
      <c r="H11" s="153">
        <v>1200</v>
      </c>
      <c r="I11" s="153">
        <v>0</v>
      </c>
      <c r="J11" s="153">
        <v>0</v>
      </c>
      <c r="K11" s="328" t="s">
        <v>6640</v>
      </c>
      <c r="L11" s="320">
        <v>44866</v>
      </c>
      <c r="M11" s="320">
        <v>45961</v>
      </c>
      <c r="N11" s="321"/>
      <c r="O11" s="321"/>
      <c r="P11" s="242"/>
      <c r="Q11" s="175" t="str">
        <f>IF(C11="","",'OPĆI DIO'!$C$1)</f>
        <v>2217 SVEUČILIŠTE U RIJECI - PRAVNI FAKULTET</v>
      </c>
      <c r="R11" s="40" t="str">
        <f t="shared" si="4"/>
        <v>321</v>
      </c>
      <c r="S11" s="40" t="str">
        <f t="shared" si="5"/>
        <v>32</v>
      </c>
      <c r="T11" s="40" t="str">
        <f t="shared" si="6"/>
        <v>OV</v>
      </c>
      <c r="U11" s="40" t="str">
        <f t="shared" si="7"/>
        <v>3</v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 ht="150">
      <c r="A12" s="247">
        <v>51</v>
      </c>
      <c r="B12" s="45" t="str">
        <f t="shared" si="0"/>
        <v>Pomoći EU</v>
      </c>
      <c r="C12" s="325">
        <v>3237</v>
      </c>
      <c r="D12" s="45" t="str">
        <f t="shared" si="1"/>
        <v>Intelektualne i osobne usluge</v>
      </c>
      <c r="E12" s="246" t="s">
        <v>682</v>
      </c>
      <c r="F12" s="45" t="str">
        <f t="shared" si="2"/>
        <v>NOVI PODPROJEKT</v>
      </c>
      <c r="G12" s="45" t="str">
        <f t="shared" si="3"/>
        <v>NOVI PODPROJEKT</v>
      </c>
      <c r="H12" s="153">
        <v>1200</v>
      </c>
      <c r="I12" s="153">
        <v>0</v>
      </c>
      <c r="J12" s="153">
        <v>0</v>
      </c>
      <c r="K12" s="328" t="s">
        <v>6640</v>
      </c>
      <c r="L12" s="320">
        <v>44866</v>
      </c>
      <c r="M12" s="320">
        <v>45961</v>
      </c>
      <c r="N12" s="249" t="s">
        <v>6638</v>
      </c>
      <c r="O12" s="329" t="s">
        <v>6641</v>
      </c>
      <c r="P12" s="242"/>
      <c r="Q12" s="175" t="str">
        <f>IF(C12="","",'OPĆI DIO'!$C$1)</f>
        <v>2217 SVEUČILIŠTE U RIJECI - PRAVNI FAKULTET</v>
      </c>
      <c r="R12" s="40" t="str">
        <f t="shared" si="4"/>
        <v>323</v>
      </c>
      <c r="S12" s="40" t="str">
        <f t="shared" si="5"/>
        <v>32</v>
      </c>
      <c r="T12" s="40" t="str">
        <f t="shared" si="6"/>
        <v>OV</v>
      </c>
      <c r="U12" s="40" t="str">
        <f t="shared" si="7"/>
        <v>3</v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 ht="150">
      <c r="A13" s="247">
        <v>51</v>
      </c>
      <c r="B13" s="45" t="str">
        <f t="shared" si="0"/>
        <v>Pomoći EU</v>
      </c>
      <c r="C13" s="325">
        <v>3241</v>
      </c>
      <c r="D13" s="45" t="str">
        <f t="shared" si="1"/>
        <v>Naknade troškova osobama izvan radnog odnosa</v>
      </c>
      <c r="E13" s="246" t="s">
        <v>682</v>
      </c>
      <c r="F13" s="45" t="str">
        <f t="shared" si="2"/>
        <v>NOVI PODPROJEKT</v>
      </c>
      <c r="G13" s="45" t="str">
        <f t="shared" si="3"/>
        <v>NOVI PODPROJEKT</v>
      </c>
      <c r="H13" s="153">
        <v>1800</v>
      </c>
      <c r="I13" s="153">
        <v>0</v>
      </c>
      <c r="J13" s="153">
        <v>0</v>
      </c>
      <c r="K13" s="328" t="s">
        <v>6640</v>
      </c>
      <c r="L13" s="320">
        <v>44866</v>
      </c>
      <c r="M13" s="320">
        <v>45961</v>
      </c>
      <c r="N13" s="249" t="s">
        <v>6638</v>
      </c>
      <c r="O13" s="329" t="s">
        <v>6641</v>
      </c>
      <c r="P13" s="242"/>
      <c r="Q13" s="175" t="str">
        <f>IF(C13="","",'OPĆI DIO'!$C$1)</f>
        <v>2217 SVEUČILIŠTE U RIJECI - PRAVNI FAKULTET</v>
      </c>
      <c r="R13" s="40" t="str">
        <f t="shared" si="4"/>
        <v>324</v>
      </c>
      <c r="S13" s="40" t="str">
        <f t="shared" si="5"/>
        <v>32</v>
      </c>
      <c r="T13" s="40" t="str">
        <f t="shared" si="6"/>
        <v>OV</v>
      </c>
      <c r="U13" s="40" t="str">
        <f t="shared" si="7"/>
        <v>3</v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 ht="150">
      <c r="A14" s="247">
        <v>51</v>
      </c>
      <c r="B14" s="45" t="str">
        <f t="shared" si="0"/>
        <v>Pomoći EU</v>
      </c>
      <c r="C14" s="325">
        <v>3299</v>
      </c>
      <c r="D14" s="45" t="str">
        <f t="shared" si="1"/>
        <v>Ostali nespomenuti rashodi poslovanja</v>
      </c>
      <c r="E14" s="246" t="s">
        <v>682</v>
      </c>
      <c r="F14" s="45" t="str">
        <f t="shared" si="2"/>
        <v>NOVI PODPROJEKT</v>
      </c>
      <c r="G14" s="45" t="str">
        <f t="shared" si="3"/>
        <v>NOVI PODPROJEKT</v>
      </c>
      <c r="H14" s="153">
        <v>1200</v>
      </c>
      <c r="I14" s="153">
        <v>0</v>
      </c>
      <c r="J14" s="153">
        <v>0</v>
      </c>
      <c r="K14" s="328" t="s">
        <v>6640</v>
      </c>
      <c r="L14" s="320">
        <v>44866</v>
      </c>
      <c r="M14" s="320">
        <v>45961</v>
      </c>
      <c r="N14" s="249" t="s">
        <v>6638</v>
      </c>
      <c r="O14" s="329" t="s">
        <v>6641</v>
      </c>
      <c r="P14" s="242"/>
      <c r="Q14" s="175" t="str">
        <f>IF(C14="","",'OPĆI DIO'!$C$1)</f>
        <v>2217 SVEUČILIŠTE U RIJECI - PRAVNI FAKULTET</v>
      </c>
      <c r="R14" s="40" t="str">
        <f t="shared" si="4"/>
        <v>329</v>
      </c>
      <c r="S14" s="40" t="str">
        <f t="shared" si="5"/>
        <v>32</v>
      </c>
      <c r="T14" s="40" t="str">
        <f t="shared" si="6"/>
        <v>OV</v>
      </c>
      <c r="U14" s="40" t="str">
        <f t="shared" si="7"/>
        <v>3</v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 ht="150">
      <c r="A15" s="247">
        <v>51</v>
      </c>
      <c r="B15" s="45" t="str">
        <f t="shared" si="0"/>
        <v>Pomoći EU</v>
      </c>
      <c r="C15" s="325">
        <v>3239</v>
      </c>
      <c r="D15" s="45" t="str">
        <f t="shared" si="1"/>
        <v>Ostale usluge</v>
      </c>
      <c r="E15" s="246" t="s">
        <v>682</v>
      </c>
      <c r="F15" s="45" t="str">
        <f t="shared" si="2"/>
        <v>NOVI PODPROJEKT</v>
      </c>
      <c r="G15" s="45" t="str">
        <f t="shared" si="3"/>
        <v>NOVI PODPROJEKT</v>
      </c>
      <c r="H15" s="153">
        <v>1800</v>
      </c>
      <c r="I15" s="153">
        <v>0</v>
      </c>
      <c r="J15" s="153">
        <v>0</v>
      </c>
      <c r="K15" s="328" t="s">
        <v>6640</v>
      </c>
      <c r="L15" s="320">
        <v>44866</v>
      </c>
      <c r="M15" s="320">
        <v>45961</v>
      </c>
      <c r="N15" s="249" t="s">
        <v>6638</v>
      </c>
      <c r="O15" s="329" t="s">
        <v>6641</v>
      </c>
      <c r="P15" s="242"/>
      <c r="Q15" s="175" t="str">
        <f>IF(C15="","",'OPĆI DIO'!$C$1)</f>
        <v>2217 SVEUČILIŠTE U RIJECI - PRAVNI FAKULTET</v>
      </c>
      <c r="R15" s="40" t="str">
        <f t="shared" si="4"/>
        <v>323</v>
      </c>
      <c r="S15" s="40" t="str">
        <f t="shared" si="5"/>
        <v>32</v>
      </c>
      <c r="T15" s="40" t="str">
        <f t="shared" si="6"/>
        <v>OV</v>
      </c>
      <c r="U15" s="40" t="str">
        <f t="shared" si="7"/>
        <v>3</v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 ht="150">
      <c r="A16" s="247">
        <v>51</v>
      </c>
      <c r="B16" s="45" t="str">
        <f t="shared" si="0"/>
        <v>Pomoći EU</v>
      </c>
      <c r="C16" s="249">
        <v>3233</v>
      </c>
      <c r="D16" s="45" t="str">
        <f t="shared" si="1"/>
        <v>Usluge promidžbe i informiranja</v>
      </c>
      <c r="E16" s="246" t="s">
        <v>682</v>
      </c>
      <c r="F16" s="45" t="str">
        <f t="shared" si="2"/>
        <v>NOVI PODPROJEKT</v>
      </c>
      <c r="G16" s="45" t="str">
        <f t="shared" si="3"/>
        <v>NOVI PODPROJEKT</v>
      </c>
      <c r="H16" s="153">
        <v>300</v>
      </c>
      <c r="I16" s="153">
        <v>0</v>
      </c>
      <c r="J16" s="153">
        <v>0</v>
      </c>
      <c r="K16" s="328" t="s">
        <v>6640</v>
      </c>
      <c r="L16" s="320">
        <v>44866</v>
      </c>
      <c r="M16" s="320">
        <v>45961</v>
      </c>
      <c r="N16" s="249" t="s">
        <v>6638</v>
      </c>
      <c r="O16" s="329" t="s">
        <v>6641</v>
      </c>
      <c r="P16" s="242"/>
      <c r="Q16" s="175" t="str">
        <f>IF(C16="","",'OPĆI DIO'!$C$1)</f>
        <v>2217 SVEUČILIŠTE U RIJECI - PRAVNI FAKULTET</v>
      </c>
      <c r="R16" s="40" t="str">
        <f t="shared" si="4"/>
        <v>323</v>
      </c>
      <c r="S16" s="40" t="str">
        <f t="shared" si="5"/>
        <v>32</v>
      </c>
      <c r="T16" s="40" t="str">
        <f t="shared" si="6"/>
        <v>OV</v>
      </c>
      <c r="U16" s="40" t="str">
        <f t="shared" si="7"/>
        <v>3</v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 ht="195">
      <c r="A17" s="247">
        <v>51</v>
      </c>
      <c r="B17" s="45" t="str">
        <f t="shared" si="0"/>
        <v>Pomoći EU</v>
      </c>
      <c r="C17" s="249">
        <v>3431</v>
      </c>
      <c r="D17" s="45" t="str">
        <f t="shared" si="1"/>
        <v>Bankarske usluge i usluge platnog prometa</v>
      </c>
      <c r="E17" s="246" t="s">
        <v>682</v>
      </c>
      <c r="F17" s="45" t="str">
        <f t="shared" si="2"/>
        <v>NOVI PODPROJEKT</v>
      </c>
      <c r="G17" s="45" t="str">
        <f t="shared" si="3"/>
        <v>NOVI PODPROJEKT</v>
      </c>
      <c r="H17" s="153">
        <v>200</v>
      </c>
      <c r="I17" s="153">
        <v>200</v>
      </c>
      <c r="J17" s="153">
        <v>200</v>
      </c>
      <c r="K17" s="330" t="s">
        <v>6642</v>
      </c>
      <c r="L17" s="320">
        <v>45536</v>
      </c>
      <c r="M17" s="320">
        <v>46630</v>
      </c>
      <c r="N17" s="249" t="s">
        <v>6638</v>
      </c>
      <c r="O17" s="331" t="s">
        <v>6643</v>
      </c>
      <c r="P17" s="242"/>
      <c r="Q17" s="175" t="str">
        <f>IF(C17="","",'OPĆI DIO'!$C$1)</f>
        <v>2217 SVEUČILIŠTE U RIJECI - PRAVNI FAKULTET</v>
      </c>
      <c r="R17" s="40" t="str">
        <f t="shared" si="4"/>
        <v>343</v>
      </c>
      <c r="S17" s="40" t="str">
        <f t="shared" si="5"/>
        <v>34</v>
      </c>
      <c r="T17" s="40" t="str">
        <f t="shared" si="6"/>
        <v>OV</v>
      </c>
      <c r="U17" s="40" t="str">
        <f t="shared" si="7"/>
        <v>3</v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 ht="195">
      <c r="A18" s="247">
        <v>51</v>
      </c>
      <c r="B18" s="45" t="str">
        <f t="shared" si="0"/>
        <v>Pomoći EU</v>
      </c>
      <c r="C18" s="249">
        <v>3211</v>
      </c>
      <c r="D18" s="45" t="str">
        <f t="shared" si="1"/>
        <v>Službena putovanja</v>
      </c>
      <c r="E18" s="246" t="s">
        <v>682</v>
      </c>
      <c r="F18" s="45" t="str">
        <f t="shared" si="2"/>
        <v>NOVI PODPROJEKT</v>
      </c>
      <c r="G18" s="45" t="str">
        <f t="shared" si="3"/>
        <v>NOVI PODPROJEKT</v>
      </c>
      <c r="H18" s="153">
        <v>1000</v>
      </c>
      <c r="I18" s="153">
        <v>1000</v>
      </c>
      <c r="J18" s="153">
        <v>1000</v>
      </c>
      <c r="K18" s="330" t="s">
        <v>6642</v>
      </c>
      <c r="L18" s="320">
        <v>45536</v>
      </c>
      <c r="M18" s="320">
        <v>46630</v>
      </c>
      <c r="N18" s="249" t="s">
        <v>6638</v>
      </c>
      <c r="O18" s="331" t="s">
        <v>6643</v>
      </c>
      <c r="P18" s="242"/>
      <c r="Q18" s="175" t="str">
        <f>IF(C18="","",'OPĆI DIO'!$C$1)</f>
        <v>2217 SVEUČILIŠTE U RIJECI - PRAVNI FAKULTET</v>
      </c>
      <c r="R18" s="40" t="str">
        <f t="shared" si="4"/>
        <v>321</v>
      </c>
      <c r="S18" s="40" t="str">
        <f t="shared" si="5"/>
        <v>32</v>
      </c>
      <c r="T18" s="40" t="str">
        <f t="shared" si="6"/>
        <v>OV</v>
      </c>
      <c r="U18" s="40" t="str">
        <f t="shared" si="7"/>
        <v>3</v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 ht="195">
      <c r="A19" s="247">
        <v>51</v>
      </c>
      <c r="B19" s="45" t="str">
        <f t="shared" si="0"/>
        <v>Pomoći EU</v>
      </c>
      <c r="C19" s="249">
        <v>4241</v>
      </c>
      <c r="D19" s="45" t="str">
        <f t="shared" si="1"/>
        <v>Knjige</v>
      </c>
      <c r="E19" s="246" t="s">
        <v>682</v>
      </c>
      <c r="F19" s="45" t="str">
        <f t="shared" si="2"/>
        <v>NOVI PODPROJEKT</v>
      </c>
      <c r="G19" s="45" t="str">
        <f t="shared" si="3"/>
        <v>NOVI PODPROJEKT</v>
      </c>
      <c r="H19" s="153">
        <v>400</v>
      </c>
      <c r="I19" s="153">
        <v>400</v>
      </c>
      <c r="J19" s="153">
        <v>400</v>
      </c>
      <c r="K19" s="330" t="s">
        <v>6642</v>
      </c>
      <c r="L19" s="320">
        <v>45536</v>
      </c>
      <c r="M19" s="320">
        <v>46630</v>
      </c>
      <c r="N19" s="249" t="s">
        <v>6638</v>
      </c>
      <c r="O19" s="331" t="s">
        <v>6643</v>
      </c>
      <c r="P19" s="242"/>
      <c r="Q19" s="175" t="str">
        <f>IF(C19="","",'OPĆI DIO'!$C$1)</f>
        <v>2217 SVEUČILIŠTE U RIJECI - PRAVNI FAKULTET</v>
      </c>
      <c r="R19" s="40" t="str">
        <f t="shared" si="4"/>
        <v>424</v>
      </c>
      <c r="S19" s="40" t="str">
        <f t="shared" si="5"/>
        <v>42</v>
      </c>
      <c r="T19" s="40" t="str">
        <f t="shared" si="6"/>
        <v>OV</v>
      </c>
      <c r="U19" s="40" t="str">
        <f t="shared" si="7"/>
        <v>4</v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 ht="195">
      <c r="A20" s="247">
        <v>51</v>
      </c>
      <c r="B20" s="45" t="str">
        <f t="shared" si="0"/>
        <v>Pomoći EU</v>
      </c>
      <c r="C20" s="249">
        <v>3293</v>
      </c>
      <c r="D20" s="45" t="str">
        <f t="shared" si="1"/>
        <v>Reprezentacija</v>
      </c>
      <c r="E20" s="246" t="s">
        <v>682</v>
      </c>
      <c r="F20" s="45" t="str">
        <f t="shared" si="2"/>
        <v>NOVI PODPROJEKT</v>
      </c>
      <c r="G20" s="45" t="str">
        <f t="shared" si="3"/>
        <v>NOVI PODPROJEKT</v>
      </c>
      <c r="H20" s="153">
        <v>1000</v>
      </c>
      <c r="I20" s="153">
        <v>1000</v>
      </c>
      <c r="J20" s="153">
        <v>1000</v>
      </c>
      <c r="K20" s="330" t="s">
        <v>6642</v>
      </c>
      <c r="L20" s="320">
        <v>45536</v>
      </c>
      <c r="M20" s="320">
        <v>46630</v>
      </c>
      <c r="N20" s="249" t="s">
        <v>6638</v>
      </c>
      <c r="O20" s="331" t="s">
        <v>6643</v>
      </c>
      <c r="P20" s="242"/>
      <c r="Q20" s="175" t="str">
        <f>IF(C20="","",'OPĆI DIO'!$C$1)</f>
        <v>2217 SVEUČILIŠTE U RIJECI - PRAVNI FAKULTET</v>
      </c>
      <c r="R20" s="40" t="str">
        <f t="shared" si="4"/>
        <v>329</v>
      </c>
      <c r="S20" s="40" t="str">
        <f t="shared" si="5"/>
        <v>32</v>
      </c>
      <c r="T20" s="40" t="str">
        <f t="shared" si="6"/>
        <v>OV</v>
      </c>
      <c r="U20" s="40" t="str">
        <f t="shared" si="7"/>
        <v>3</v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 ht="195">
      <c r="A21" s="247">
        <v>51</v>
      </c>
      <c r="B21" s="45" t="str">
        <f t="shared" si="0"/>
        <v>Pomoći EU</v>
      </c>
      <c r="C21" s="249">
        <v>3241</v>
      </c>
      <c r="D21" s="45" t="str">
        <f t="shared" si="1"/>
        <v>Naknade troškova osobama izvan radnog odnosa</v>
      </c>
      <c r="E21" s="246" t="s">
        <v>682</v>
      </c>
      <c r="F21" s="45" t="str">
        <f t="shared" si="2"/>
        <v>NOVI PODPROJEKT</v>
      </c>
      <c r="G21" s="45" t="str">
        <f t="shared" si="3"/>
        <v>NOVI PODPROJEKT</v>
      </c>
      <c r="H21" s="153">
        <v>1400</v>
      </c>
      <c r="I21" s="153">
        <v>1400</v>
      </c>
      <c r="J21" s="153">
        <v>600</v>
      </c>
      <c r="K21" s="330" t="s">
        <v>6642</v>
      </c>
      <c r="L21" s="320">
        <v>45536</v>
      </c>
      <c r="M21" s="320">
        <v>46630</v>
      </c>
      <c r="N21" s="249" t="s">
        <v>6638</v>
      </c>
      <c r="O21" s="331" t="s">
        <v>6643</v>
      </c>
      <c r="P21" s="242"/>
      <c r="Q21" s="175" t="str">
        <f>IF(C21="","",'OPĆI DIO'!$C$1)</f>
        <v>2217 SVEUČILIŠTE U RIJECI - PRAVNI FAKULTET</v>
      </c>
      <c r="R21" s="40" t="str">
        <f t="shared" si="4"/>
        <v>324</v>
      </c>
      <c r="S21" s="40" t="str">
        <f t="shared" si="5"/>
        <v>32</v>
      </c>
      <c r="T21" s="40" t="str">
        <f t="shared" si="6"/>
        <v>OV</v>
      </c>
      <c r="U21" s="40" t="str">
        <f t="shared" si="7"/>
        <v>3</v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47"/>
      <c r="B22" s="45" t="str">
        <f t="shared" si="0"/>
        <v/>
      </c>
      <c r="C22" s="249"/>
      <c r="D22" s="45" t="str">
        <f t="shared" si="1"/>
        <v/>
      </c>
      <c r="E22" s="246"/>
      <c r="F22" s="45" t="str">
        <f t="shared" si="2"/>
        <v/>
      </c>
      <c r="G22" s="45" t="str">
        <f t="shared" si="3"/>
        <v/>
      </c>
      <c r="H22" s="153"/>
      <c r="I22" s="153"/>
      <c r="J22" s="153"/>
      <c r="K22" s="330"/>
      <c r="L22" s="320"/>
      <c r="M22" s="320"/>
      <c r="N22" s="249"/>
      <c r="O22" s="321"/>
      <c r="P22" s="242"/>
      <c r="Q22" s="175" t="str">
        <f>IF(C22="","",'OPĆI DIO'!$C$1)</f>
        <v/>
      </c>
      <c r="R22" s="40" t="str">
        <f t="shared" si="4"/>
        <v/>
      </c>
      <c r="S22" s="40" t="str">
        <f t="shared" si="5"/>
        <v/>
      </c>
      <c r="T22" s="40" t="str">
        <f t="shared" si="6"/>
        <v/>
      </c>
      <c r="U22" s="40" t="str">
        <f t="shared" si="7"/>
        <v/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47"/>
      <c r="B23" s="45" t="str">
        <f t="shared" si="0"/>
        <v/>
      </c>
      <c r="C23" s="249"/>
      <c r="D23" s="45" t="str">
        <f t="shared" si="1"/>
        <v/>
      </c>
      <c r="E23" s="246"/>
      <c r="F23" s="45" t="str">
        <f t="shared" si="2"/>
        <v/>
      </c>
      <c r="G23" s="45" t="str">
        <f t="shared" si="3"/>
        <v/>
      </c>
      <c r="H23" s="153"/>
      <c r="I23" s="153"/>
      <c r="J23" s="153"/>
      <c r="K23" s="330"/>
      <c r="L23" s="320"/>
      <c r="M23" s="320"/>
      <c r="N23" s="249"/>
      <c r="O23" s="321"/>
      <c r="P23" s="242"/>
      <c r="Q23" s="175" t="str">
        <f>IF(C23="","",'OPĆI DIO'!$C$1)</f>
        <v/>
      </c>
      <c r="R23" s="40" t="str">
        <f t="shared" si="4"/>
        <v/>
      </c>
      <c r="S23" s="40" t="str">
        <f t="shared" si="5"/>
        <v/>
      </c>
      <c r="T23" s="40" t="str">
        <f t="shared" si="6"/>
        <v/>
      </c>
      <c r="U23" s="40" t="str">
        <f t="shared" si="7"/>
        <v/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47"/>
      <c r="B24" s="45" t="str">
        <f t="shared" si="0"/>
        <v/>
      </c>
      <c r="C24" s="249"/>
      <c r="D24" s="45" t="str">
        <f t="shared" si="1"/>
        <v/>
      </c>
      <c r="E24" s="246"/>
      <c r="F24" s="45" t="str">
        <f t="shared" si="2"/>
        <v/>
      </c>
      <c r="G24" s="45" t="str">
        <f t="shared" si="3"/>
        <v/>
      </c>
      <c r="H24" s="153"/>
      <c r="I24" s="153"/>
      <c r="J24" s="153"/>
      <c r="K24" s="330"/>
      <c r="L24" s="320"/>
      <c r="M24" s="320"/>
      <c r="N24" s="249"/>
      <c r="O24" s="321"/>
      <c r="P24" s="242"/>
      <c r="Q24" s="175" t="str">
        <f>IF(C24="","",'OPĆI DIO'!$C$1)</f>
        <v/>
      </c>
      <c r="R24" s="40" t="str">
        <f t="shared" si="4"/>
        <v/>
      </c>
      <c r="S24" s="40" t="str">
        <f t="shared" si="5"/>
        <v/>
      </c>
      <c r="T24" s="40" t="str">
        <f t="shared" si="6"/>
        <v/>
      </c>
      <c r="U24" s="40" t="str">
        <f t="shared" si="7"/>
        <v/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47"/>
      <c r="B25" s="45" t="str">
        <f t="shared" si="0"/>
        <v/>
      </c>
      <c r="C25" s="249"/>
      <c r="D25" s="45" t="str">
        <f t="shared" si="1"/>
        <v/>
      </c>
      <c r="E25" s="246"/>
      <c r="F25" s="45" t="str">
        <f t="shared" si="2"/>
        <v/>
      </c>
      <c r="G25" s="45" t="str">
        <f t="shared" si="3"/>
        <v/>
      </c>
      <c r="H25" s="153"/>
      <c r="I25" s="153"/>
      <c r="J25" s="153"/>
      <c r="K25" s="249"/>
      <c r="L25" s="320"/>
      <c r="M25" s="320"/>
      <c r="N25" s="321"/>
      <c r="O25" s="321"/>
      <c r="P25" s="242"/>
      <c r="Q25" s="175" t="str">
        <f>IF(C25="","",'OPĆI DIO'!$C$1)</f>
        <v/>
      </c>
      <c r="R25" s="40" t="str">
        <f t="shared" si="4"/>
        <v/>
      </c>
      <c r="S25" s="40" t="str">
        <f t="shared" si="5"/>
        <v/>
      </c>
      <c r="T25" s="40" t="str">
        <f t="shared" si="6"/>
        <v/>
      </c>
      <c r="U25" s="40" t="str">
        <f t="shared" si="7"/>
        <v/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47"/>
      <c r="B26" s="45" t="str">
        <f t="shared" si="0"/>
        <v/>
      </c>
      <c r="C26" s="249"/>
      <c r="D26" s="45" t="str">
        <f t="shared" si="1"/>
        <v/>
      </c>
      <c r="E26" s="246"/>
      <c r="F26" s="45" t="str">
        <f t="shared" si="2"/>
        <v/>
      </c>
      <c r="G26" s="45" t="str">
        <f t="shared" si="3"/>
        <v/>
      </c>
      <c r="H26" s="153"/>
      <c r="I26" s="153"/>
      <c r="J26" s="153"/>
      <c r="K26" s="249"/>
      <c r="L26" s="320"/>
      <c r="M26" s="320"/>
      <c r="N26" s="321"/>
      <c r="O26" s="321"/>
      <c r="P26" s="242"/>
      <c r="Q26" s="175" t="str">
        <f>IF(C26="","",'OPĆI DIO'!$C$1)</f>
        <v/>
      </c>
      <c r="R26" s="40" t="str">
        <f t="shared" si="4"/>
        <v/>
      </c>
      <c r="S26" s="40" t="str">
        <f t="shared" si="5"/>
        <v/>
      </c>
      <c r="T26" s="40" t="str">
        <f t="shared" si="6"/>
        <v/>
      </c>
      <c r="U26" s="40" t="str">
        <f t="shared" si="7"/>
        <v/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47"/>
      <c r="B27" s="45" t="str">
        <f t="shared" si="0"/>
        <v/>
      </c>
      <c r="C27" s="249"/>
      <c r="D27" s="45" t="str">
        <f t="shared" si="1"/>
        <v/>
      </c>
      <c r="E27" s="246"/>
      <c r="F27" s="45" t="str">
        <f t="shared" si="2"/>
        <v/>
      </c>
      <c r="G27" s="45" t="str">
        <f t="shared" si="3"/>
        <v/>
      </c>
      <c r="H27" s="153"/>
      <c r="I27" s="153"/>
      <c r="J27" s="153"/>
      <c r="K27" s="249"/>
      <c r="L27" s="320"/>
      <c r="M27" s="320"/>
      <c r="N27" s="321"/>
      <c r="O27" s="321"/>
      <c r="P27" s="242"/>
      <c r="Q27" s="175" t="str">
        <f>IF(C27="","",'OPĆI DIO'!$C$1)</f>
        <v/>
      </c>
      <c r="R27" s="40" t="str">
        <f t="shared" si="4"/>
        <v/>
      </c>
      <c r="S27" s="40" t="str">
        <f t="shared" si="5"/>
        <v/>
      </c>
      <c r="T27" s="40" t="str">
        <f t="shared" si="6"/>
        <v/>
      </c>
      <c r="U27" s="40" t="str">
        <f t="shared" si="7"/>
        <v/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47"/>
      <c r="B28" s="45" t="str">
        <f t="shared" si="0"/>
        <v/>
      </c>
      <c r="C28" s="249"/>
      <c r="D28" s="45" t="str">
        <f t="shared" si="1"/>
        <v/>
      </c>
      <c r="E28" s="246"/>
      <c r="F28" s="45" t="str">
        <f t="shared" si="2"/>
        <v/>
      </c>
      <c r="G28" s="45" t="str">
        <f t="shared" si="3"/>
        <v/>
      </c>
      <c r="H28" s="153"/>
      <c r="I28" s="153"/>
      <c r="J28" s="153"/>
      <c r="K28" s="249"/>
      <c r="L28" s="320"/>
      <c r="M28" s="320"/>
      <c r="N28" s="321"/>
      <c r="O28" s="321"/>
      <c r="P28" s="242"/>
      <c r="Q28" s="175" t="str">
        <f>IF(C28="","",'OPĆI DIO'!$C$1)</f>
        <v/>
      </c>
      <c r="R28" s="40" t="str">
        <f t="shared" si="4"/>
        <v/>
      </c>
      <c r="S28" s="40" t="str">
        <f t="shared" si="5"/>
        <v/>
      </c>
      <c r="T28" s="40" t="str">
        <f t="shared" si="6"/>
        <v/>
      </c>
      <c r="U28" s="40" t="str">
        <f t="shared" si="7"/>
        <v/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47"/>
      <c r="B29" s="45" t="str">
        <f t="shared" si="0"/>
        <v/>
      </c>
      <c r="C29" s="249"/>
      <c r="D29" s="45" t="str">
        <f t="shared" si="1"/>
        <v/>
      </c>
      <c r="E29" s="246"/>
      <c r="F29" s="45" t="str">
        <f t="shared" si="2"/>
        <v/>
      </c>
      <c r="G29" s="45" t="str">
        <f t="shared" si="3"/>
        <v/>
      </c>
      <c r="H29" s="153"/>
      <c r="I29" s="153"/>
      <c r="J29" s="153"/>
      <c r="K29" s="249"/>
      <c r="L29" s="320"/>
      <c r="M29" s="320"/>
      <c r="N29" s="321"/>
      <c r="O29" s="321"/>
      <c r="P29" s="242"/>
      <c r="Q29" s="175" t="str">
        <f>IF(C29="","",'OPĆI DIO'!$C$1)</f>
        <v/>
      </c>
      <c r="R29" s="40" t="str">
        <f t="shared" si="4"/>
        <v/>
      </c>
      <c r="S29" s="40" t="str">
        <f t="shared" si="5"/>
        <v/>
      </c>
      <c r="T29" s="40" t="str">
        <f t="shared" si="6"/>
        <v/>
      </c>
      <c r="U29" s="40" t="str">
        <f t="shared" si="7"/>
        <v/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47"/>
      <c r="B30" s="45" t="str">
        <f t="shared" si="0"/>
        <v/>
      </c>
      <c r="C30" s="249"/>
      <c r="D30" s="45" t="str">
        <f t="shared" si="1"/>
        <v/>
      </c>
      <c r="E30" s="246"/>
      <c r="F30" s="45" t="str">
        <f t="shared" si="2"/>
        <v/>
      </c>
      <c r="G30" s="45" t="str">
        <f t="shared" si="3"/>
        <v/>
      </c>
      <c r="H30" s="153"/>
      <c r="I30" s="153"/>
      <c r="J30" s="153"/>
      <c r="K30" s="325"/>
      <c r="L30" s="320"/>
      <c r="M30" s="320"/>
      <c r="N30" s="321"/>
      <c r="O30" s="321"/>
      <c r="P30" s="242"/>
      <c r="Q30" s="175" t="str">
        <f>IF(C30="","",'OPĆI DIO'!$C$1)</f>
        <v/>
      </c>
      <c r="R30" s="40" t="str">
        <f t="shared" si="4"/>
        <v/>
      </c>
      <c r="S30" s="40" t="str">
        <f t="shared" si="5"/>
        <v/>
      </c>
      <c r="T30" s="40" t="str">
        <f t="shared" si="6"/>
        <v/>
      </c>
      <c r="U30" s="40" t="str">
        <f t="shared" si="7"/>
        <v/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47"/>
      <c r="B31" s="45" t="str">
        <f t="shared" si="0"/>
        <v/>
      </c>
      <c r="C31" s="249"/>
      <c r="D31" s="45" t="str">
        <f t="shared" si="1"/>
        <v/>
      </c>
      <c r="E31" s="246"/>
      <c r="F31" s="45" t="str">
        <f t="shared" si="2"/>
        <v/>
      </c>
      <c r="G31" s="45" t="str">
        <f t="shared" si="3"/>
        <v/>
      </c>
      <c r="H31" s="153"/>
      <c r="I31" s="153"/>
      <c r="J31" s="153"/>
      <c r="K31" s="325"/>
      <c r="L31" s="320"/>
      <c r="M31" s="320"/>
      <c r="N31" s="321"/>
      <c r="O31" s="321"/>
      <c r="P31" s="242"/>
      <c r="Q31" s="175" t="str">
        <f>IF(C31="","",'OPĆI DIO'!$C$1)</f>
        <v/>
      </c>
      <c r="R31" s="40" t="str">
        <f t="shared" si="4"/>
        <v/>
      </c>
      <c r="S31" s="40" t="str">
        <f t="shared" si="5"/>
        <v/>
      </c>
      <c r="T31" s="40" t="str">
        <f t="shared" si="6"/>
        <v/>
      </c>
      <c r="U31" s="40" t="str">
        <f t="shared" si="7"/>
        <v/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47"/>
      <c r="B32" s="45" t="str">
        <f t="shared" si="0"/>
        <v/>
      </c>
      <c r="C32" s="249"/>
      <c r="D32" s="45" t="str">
        <f t="shared" si="1"/>
        <v/>
      </c>
      <c r="E32" s="246"/>
      <c r="F32" s="45" t="str">
        <f t="shared" si="2"/>
        <v/>
      </c>
      <c r="G32" s="45" t="str">
        <f t="shared" si="3"/>
        <v/>
      </c>
      <c r="H32" s="153"/>
      <c r="I32" s="153"/>
      <c r="J32" s="153"/>
      <c r="K32" s="325"/>
      <c r="L32" s="320"/>
      <c r="M32" s="320"/>
      <c r="N32" s="321"/>
      <c r="O32" s="321"/>
      <c r="P32" s="242"/>
      <c r="Q32" s="175" t="str">
        <f>IF(C32="","",'OPĆI DIO'!$C$1)</f>
        <v/>
      </c>
      <c r="R32" s="40" t="str">
        <f t="shared" si="4"/>
        <v/>
      </c>
      <c r="S32" s="40" t="str">
        <f t="shared" si="5"/>
        <v/>
      </c>
      <c r="T32" s="40" t="str">
        <f t="shared" si="6"/>
        <v/>
      </c>
      <c r="U32" s="40" t="str">
        <f t="shared" si="7"/>
        <v/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47"/>
      <c r="B33" s="45" t="str">
        <f t="shared" si="0"/>
        <v/>
      </c>
      <c r="C33" s="249"/>
      <c r="D33" s="45" t="str">
        <f t="shared" si="1"/>
        <v/>
      </c>
      <c r="E33" s="246"/>
      <c r="F33" s="45" t="str">
        <f t="shared" si="2"/>
        <v/>
      </c>
      <c r="G33" s="45" t="str">
        <f t="shared" si="3"/>
        <v/>
      </c>
      <c r="H33" s="153"/>
      <c r="I33" s="153"/>
      <c r="J33" s="153"/>
      <c r="K33" s="325"/>
      <c r="L33" s="320"/>
      <c r="M33" s="320"/>
      <c r="N33" s="321"/>
      <c r="O33" s="321"/>
      <c r="P33" s="242"/>
      <c r="Q33" s="175" t="str">
        <f>IF(C33="","",'OPĆI DIO'!$C$1)</f>
        <v/>
      </c>
      <c r="R33" s="40" t="str">
        <f t="shared" si="4"/>
        <v/>
      </c>
      <c r="S33" s="40" t="str">
        <f t="shared" si="5"/>
        <v/>
      </c>
      <c r="T33" s="40" t="str">
        <f t="shared" si="6"/>
        <v/>
      </c>
      <c r="U33" s="40" t="str">
        <f t="shared" si="7"/>
        <v/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47"/>
      <c r="B34" s="45" t="str">
        <f t="shared" si="0"/>
        <v/>
      </c>
      <c r="C34" s="249"/>
      <c r="D34" s="45" t="str">
        <f t="shared" si="1"/>
        <v/>
      </c>
      <c r="E34" s="246"/>
      <c r="F34" s="45" t="str">
        <f t="shared" si="2"/>
        <v/>
      </c>
      <c r="G34" s="45" t="str">
        <f t="shared" si="3"/>
        <v/>
      </c>
      <c r="H34" s="153"/>
      <c r="I34" s="153"/>
      <c r="J34" s="153"/>
      <c r="K34" s="326"/>
      <c r="L34" s="320"/>
      <c r="M34" s="320"/>
      <c r="N34" s="321"/>
      <c r="O34" s="321"/>
      <c r="P34" s="242"/>
      <c r="Q34" s="175" t="str">
        <f>IF(C34="","",'OPĆI DIO'!$C$1)</f>
        <v/>
      </c>
      <c r="R34" s="40" t="str">
        <f t="shared" si="4"/>
        <v/>
      </c>
      <c r="S34" s="40" t="str">
        <f t="shared" si="5"/>
        <v/>
      </c>
      <c r="T34" s="40" t="str">
        <f t="shared" si="6"/>
        <v/>
      </c>
      <c r="U34" s="40" t="str">
        <f t="shared" si="7"/>
        <v/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47"/>
      <c r="B35" s="45" t="str">
        <f t="shared" si="0"/>
        <v/>
      </c>
      <c r="C35" s="249"/>
      <c r="D35" s="45" t="str">
        <f t="shared" si="1"/>
        <v/>
      </c>
      <c r="E35" s="246"/>
      <c r="F35" s="45" t="str">
        <f t="shared" si="2"/>
        <v/>
      </c>
      <c r="G35" s="45" t="str">
        <f t="shared" si="3"/>
        <v/>
      </c>
      <c r="H35" s="153"/>
      <c r="I35" s="153"/>
      <c r="J35" s="153"/>
      <c r="K35" s="326"/>
      <c r="L35" s="320"/>
      <c r="M35" s="320"/>
      <c r="N35" s="321"/>
      <c r="O35" s="321"/>
      <c r="P35" s="242"/>
      <c r="Q35" s="175" t="str">
        <f>IF(C35="","",'OPĆI DIO'!$C$1)</f>
        <v/>
      </c>
      <c r="R35" s="40" t="str">
        <f t="shared" si="4"/>
        <v/>
      </c>
      <c r="S35" s="40" t="str">
        <f t="shared" si="5"/>
        <v/>
      </c>
      <c r="T35" s="40" t="str">
        <f t="shared" si="6"/>
        <v/>
      </c>
      <c r="U35" s="40" t="str">
        <f t="shared" si="7"/>
        <v/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47"/>
      <c r="B36" s="45" t="str">
        <f t="shared" si="0"/>
        <v/>
      </c>
      <c r="C36" s="249"/>
      <c r="D36" s="45" t="str">
        <f t="shared" si="1"/>
        <v/>
      </c>
      <c r="E36" s="246"/>
      <c r="F36" s="45" t="str">
        <f t="shared" si="2"/>
        <v/>
      </c>
      <c r="G36" s="45" t="str">
        <f t="shared" si="3"/>
        <v/>
      </c>
      <c r="H36" s="153"/>
      <c r="I36" s="153"/>
      <c r="J36" s="153"/>
      <c r="K36" s="326"/>
      <c r="L36" s="320"/>
      <c r="M36" s="320"/>
      <c r="N36" s="321"/>
      <c r="O36" s="321"/>
      <c r="P36" s="242"/>
      <c r="Q36" s="175" t="str">
        <f>IF(C36="","",'OPĆI DIO'!$C$1)</f>
        <v/>
      </c>
      <c r="R36" s="40" t="str">
        <f t="shared" si="4"/>
        <v/>
      </c>
      <c r="S36" s="40" t="str">
        <f t="shared" si="5"/>
        <v/>
      </c>
      <c r="T36" s="40" t="str">
        <f t="shared" si="6"/>
        <v/>
      </c>
      <c r="U36" s="40" t="str">
        <f t="shared" si="7"/>
        <v/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47"/>
      <c r="B37" s="45" t="str">
        <f t="shared" si="0"/>
        <v/>
      </c>
      <c r="C37" s="249"/>
      <c r="D37" s="45" t="str">
        <f t="shared" si="1"/>
        <v/>
      </c>
      <c r="E37" s="246"/>
      <c r="F37" s="45" t="str">
        <f t="shared" si="2"/>
        <v/>
      </c>
      <c r="G37" s="45" t="str">
        <f t="shared" si="3"/>
        <v/>
      </c>
      <c r="H37" s="153"/>
      <c r="I37" s="153"/>
      <c r="J37" s="153"/>
      <c r="K37" s="249"/>
      <c r="L37" s="320"/>
      <c r="M37" s="320"/>
      <c r="N37" s="321"/>
      <c r="O37" s="321"/>
      <c r="P37" s="242"/>
      <c r="Q37" s="175" t="str">
        <f>IF(C37="","",'OPĆI DIO'!$C$1)</f>
        <v/>
      </c>
      <c r="R37" s="40" t="str">
        <f t="shared" si="4"/>
        <v/>
      </c>
      <c r="S37" s="40" t="str">
        <f t="shared" si="5"/>
        <v/>
      </c>
      <c r="T37" s="40" t="str">
        <f t="shared" si="6"/>
        <v/>
      </c>
      <c r="U37" s="40" t="str">
        <f t="shared" si="7"/>
        <v/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47"/>
      <c r="B38" s="45" t="str">
        <f t="shared" si="0"/>
        <v/>
      </c>
      <c r="C38" s="249"/>
      <c r="D38" s="45" t="str">
        <f t="shared" si="1"/>
        <v/>
      </c>
      <c r="E38" s="246"/>
      <c r="F38" s="45" t="str">
        <f t="shared" si="2"/>
        <v/>
      </c>
      <c r="G38" s="45" t="str">
        <f t="shared" si="3"/>
        <v/>
      </c>
      <c r="H38" s="153"/>
      <c r="I38" s="153"/>
      <c r="J38" s="153"/>
      <c r="K38" s="249"/>
      <c r="L38" s="320"/>
      <c r="M38" s="320"/>
      <c r="N38" s="321"/>
      <c r="O38" s="321"/>
      <c r="P38" s="242"/>
      <c r="Q38" s="175" t="str">
        <f>IF(C38="","",'OPĆI DIO'!$C$1)</f>
        <v/>
      </c>
      <c r="R38" s="40" t="str">
        <f t="shared" si="4"/>
        <v/>
      </c>
      <c r="S38" s="40" t="str">
        <f t="shared" si="5"/>
        <v/>
      </c>
      <c r="T38" s="40" t="str">
        <f t="shared" si="6"/>
        <v/>
      </c>
      <c r="U38" s="40" t="str">
        <f t="shared" si="7"/>
        <v/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47"/>
      <c r="B39" s="45" t="str">
        <f t="shared" si="0"/>
        <v/>
      </c>
      <c r="C39" s="249"/>
      <c r="D39" s="45" t="str">
        <f t="shared" si="1"/>
        <v/>
      </c>
      <c r="E39" s="246"/>
      <c r="F39" s="45" t="str">
        <f t="shared" si="2"/>
        <v/>
      </c>
      <c r="G39" s="45" t="str">
        <f t="shared" si="3"/>
        <v/>
      </c>
      <c r="H39" s="153"/>
      <c r="I39" s="153"/>
      <c r="J39" s="153"/>
      <c r="K39" s="249"/>
      <c r="L39" s="320"/>
      <c r="M39" s="320"/>
      <c r="N39" s="321"/>
      <c r="O39" s="321"/>
      <c r="P39" s="242"/>
      <c r="Q39" s="175" t="str">
        <f>IF(C39="","",'OPĆI DIO'!$C$1)</f>
        <v/>
      </c>
      <c r="R39" s="40" t="str">
        <f t="shared" si="4"/>
        <v/>
      </c>
      <c r="S39" s="40" t="str">
        <f t="shared" si="5"/>
        <v/>
      </c>
      <c r="T39" s="40" t="str">
        <f t="shared" si="6"/>
        <v/>
      </c>
      <c r="U39" s="40" t="str">
        <f t="shared" si="7"/>
        <v/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47"/>
      <c r="B40" s="45" t="str">
        <f t="shared" si="0"/>
        <v/>
      </c>
      <c r="C40" s="249"/>
      <c r="D40" s="45" t="str">
        <f t="shared" si="1"/>
        <v/>
      </c>
      <c r="E40" s="246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49"/>
      <c r="L40" s="320"/>
      <c r="M40" s="320"/>
      <c r="N40" s="321"/>
      <c r="O40" s="321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47"/>
      <c r="B41" s="45" t="str">
        <f t="shared" si="0"/>
        <v/>
      </c>
      <c r="C41" s="249"/>
      <c r="D41" s="45" t="str">
        <f t="shared" si="1"/>
        <v/>
      </c>
      <c r="E41" s="246"/>
      <c r="F41" s="45" t="str">
        <f t="shared" si="2"/>
        <v/>
      </c>
      <c r="G41" s="45" t="str">
        <f t="shared" si="3"/>
        <v/>
      </c>
      <c r="H41" s="153"/>
      <c r="I41" s="153"/>
      <c r="J41" s="153"/>
      <c r="K41" s="249"/>
      <c r="L41" s="320"/>
      <c r="M41" s="320"/>
      <c r="N41" s="321"/>
      <c r="O41" s="321"/>
      <c r="P41" s="242"/>
      <c r="Q41" s="175" t="str">
        <f>IF(C41="","",'OPĆI DIO'!$C$1)</f>
        <v/>
      </c>
      <c r="R41" s="40" t="str">
        <f t="shared" si="4"/>
        <v/>
      </c>
      <c r="S41" s="40" t="str">
        <f t="shared" si="5"/>
        <v/>
      </c>
      <c r="T41" s="40" t="str">
        <f t="shared" si="6"/>
        <v/>
      </c>
      <c r="U41" s="40" t="str">
        <f t="shared" si="7"/>
        <v/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47"/>
      <c r="B42" s="45" t="str">
        <f t="shared" si="0"/>
        <v/>
      </c>
      <c r="C42" s="249"/>
      <c r="D42" s="45" t="str">
        <f t="shared" si="1"/>
        <v/>
      </c>
      <c r="E42" s="246"/>
      <c r="F42" s="45" t="str">
        <f t="shared" si="2"/>
        <v/>
      </c>
      <c r="G42" s="45" t="str">
        <f t="shared" si="3"/>
        <v/>
      </c>
      <c r="H42" s="153"/>
      <c r="I42" s="153"/>
      <c r="J42" s="153"/>
      <c r="K42" s="249"/>
      <c r="L42" s="320"/>
      <c r="M42" s="320"/>
      <c r="N42" s="321"/>
      <c r="O42" s="321"/>
      <c r="P42" s="242"/>
      <c r="Q42" s="175" t="str">
        <f>IF(C42="","",'OPĆI DIO'!$C$1)</f>
        <v/>
      </c>
      <c r="R42" s="40" t="str">
        <f t="shared" si="4"/>
        <v/>
      </c>
      <c r="S42" s="40" t="str">
        <f t="shared" si="5"/>
        <v/>
      </c>
      <c r="T42" s="40" t="str">
        <f t="shared" si="6"/>
        <v/>
      </c>
      <c r="U42" s="40" t="str">
        <f t="shared" si="7"/>
        <v/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47"/>
      <c r="B43" s="45" t="str">
        <f t="shared" si="0"/>
        <v/>
      </c>
      <c r="C43" s="249"/>
      <c r="D43" s="45" t="str">
        <f t="shared" si="1"/>
        <v/>
      </c>
      <c r="E43" s="246"/>
      <c r="F43" s="45" t="str">
        <f t="shared" si="2"/>
        <v/>
      </c>
      <c r="G43" s="45" t="str">
        <f t="shared" si="3"/>
        <v/>
      </c>
      <c r="H43" s="153"/>
      <c r="I43" s="153"/>
      <c r="J43" s="153"/>
      <c r="K43" s="249"/>
      <c r="L43" s="320"/>
      <c r="M43" s="320"/>
      <c r="N43" s="321"/>
      <c r="O43" s="321"/>
      <c r="P43" s="242"/>
      <c r="Q43" s="175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47"/>
      <c r="B44" s="45" t="str">
        <f t="shared" si="0"/>
        <v/>
      </c>
      <c r="C44" s="249"/>
      <c r="D44" s="45" t="str">
        <f t="shared" si="1"/>
        <v/>
      </c>
      <c r="E44" s="246"/>
      <c r="F44" s="45" t="str">
        <f t="shared" si="2"/>
        <v/>
      </c>
      <c r="G44" s="45" t="str">
        <f t="shared" si="3"/>
        <v/>
      </c>
      <c r="H44" s="153"/>
      <c r="I44" s="153"/>
      <c r="J44" s="153"/>
      <c r="K44" s="249"/>
      <c r="L44" s="320"/>
      <c r="M44" s="320"/>
      <c r="N44" s="321"/>
      <c r="O44" s="321"/>
      <c r="P44" s="242"/>
      <c r="Q44" s="175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47"/>
      <c r="B45" s="45" t="str">
        <f t="shared" si="0"/>
        <v/>
      </c>
      <c r="C45" s="249"/>
      <c r="D45" s="45" t="str">
        <f t="shared" si="1"/>
        <v/>
      </c>
      <c r="E45" s="246"/>
      <c r="F45" s="45" t="str">
        <f t="shared" si="2"/>
        <v/>
      </c>
      <c r="G45" s="45" t="str">
        <f t="shared" si="3"/>
        <v/>
      </c>
      <c r="H45" s="153"/>
      <c r="I45" s="153"/>
      <c r="J45" s="153"/>
      <c r="K45" s="249"/>
      <c r="L45" s="320"/>
      <c r="M45" s="320"/>
      <c r="N45" s="321"/>
      <c r="O45" s="321"/>
      <c r="P45" s="242"/>
      <c r="Q45" s="175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47"/>
      <c r="B46" s="45" t="str">
        <f t="shared" si="0"/>
        <v/>
      </c>
      <c r="C46" s="249"/>
      <c r="D46" s="45" t="str">
        <f t="shared" si="1"/>
        <v/>
      </c>
      <c r="E46" s="246"/>
      <c r="F46" s="45" t="str">
        <f t="shared" si="2"/>
        <v/>
      </c>
      <c r="G46" s="45" t="str">
        <f t="shared" si="3"/>
        <v/>
      </c>
      <c r="H46" s="153"/>
      <c r="I46" s="153"/>
      <c r="J46" s="153"/>
      <c r="K46" s="249"/>
      <c r="L46" s="320"/>
      <c r="M46" s="320"/>
      <c r="N46" s="321"/>
      <c r="O46" s="321"/>
      <c r="P46" s="242"/>
      <c r="Q46" s="175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47"/>
      <c r="B47" s="45" t="str">
        <f t="shared" si="0"/>
        <v/>
      </c>
      <c r="C47" s="249"/>
      <c r="D47" s="45" t="str">
        <f t="shared" si="1"/>
        <v/>
      </c>
      <c r="E47" s="246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49"/>
      <c r="L47" s="320"/>
      <c r="M47" s="320"/>
      <c r="N47" s="321"/>
      <c r="O47" s="321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47"/>
      <c r="B48" s="45" t="str">
        <f t="shared" si="0"/>
        <v/>
      </c>
      <c r="C48" s="249"/>
      <c r="D48" s="45" t="str">
        <f t="shared" si="1"/>
        <v/>
      </c>
      <c r="E48" s="246"/>
      <c r="F48" s="45" t="str">
        <f t="shared" si="2"/>
        <v/>
      </c>
      <c r="G48" s="45" t="str">
        <f t="shared" si="3"/>
        <v/>
      </c>
      <c r="H48" s="153"/>
      <c r="I48" s="153"/>
      <c r="J48" s="153"/>
      <c r="K48" s="249"/>
      <c r="L48" s="320"/>
      <c r="M48" s="320"/>
      <c r="N48" s="321"/>
      <c r="O48" s="321"/>
      <c r="P48" s="242"/>
      <c r="Q48" s="175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47"/>
      <c r="B49" s="45" t="str">
        <f t="shared" si="0"/>
        <v/>
      </c>
      <c r="C49" s="249"/>
      <c r="D49" s="45" t="str">
        <f t="shared" si="1"/>
        <v/>
      </c>
      <c r="E49" s="246"/>
      <c r="F49" s="45" t="str">
        <f t="shared" si="2"/>
        <v/>
      </c>
      <c r="G49" s="45" t="str">
        <f t="shared" si="3"/>
        <v/>
      </c>
      <c r="H49" s="153"/>
      <c r="I49" s="153"/>
      <c r="J49" s="153"/>
      <c r="K49" s="249"/>
      <c r="L49" s="320"/>
      <c r="M49" s="320"/>
      <c r="N49" s="321"/>
      <c r="O49" s="321"/>
      <c r="P49" s="242"/>
      <c r="Q49" s="175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47"/>
      <c r="B50" s="45" t="str">
        <f t="shared" si="0"/>
        <v/>
      </c>
      <c r="C50" s="249"/>
      <c r="D50" s="45" t="str">
        <f t="shared" si="1"/>
        <v/>
      </c>
      <c r="E50" s="246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249"/>
      <c r="L50" s="320"/>
      <c r="M50" s="320"/>
      <c r="N50" s="321"/>
      <c r="O50" s="321"/>
      <c r="P50" s="242"/>
      <c r="Q50" s="175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47"/>
      <c r="B51" s="45" t="str">
        <f t="shared" si="0"/>
        <v/>
      </c>
      <c r="C51" s="249"/>
      <c r="D51" s="45" t="str">
        <f t="shared" si="1"/>
        <v/>
      </c>
      <c r="E51" s="246"/>
      <c r="F51" s="45" t="str">
        <f t="shared" si="2"/>
        <v/>
      </c>
      <c r="G51" s="45" t="str">
        <f t="shared" si="3"/>
        <v/>
      </c>
      <c r="H51" s="153"/>
      <c r="I51" s="153"/>
      <c r="J51" s="153"/>
      <c r="K51" s="249"/>
      <c r="L51" s="320"/>
      <c r="M51" s="320"/>
      <c r="N51" s="321"/>
      <c r="O51" s="321"/>
      <c r="P51" s="242"/>
      <c r="Q51" s="175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47"/>
      <c r="B52" s="45" t="str">
        <f t="shared" si="0"/>
        <v/>
      </c>
      <c r="C52" s="249"/>
      <c r="D52" s="45" t="str">
        <f t="shared" si="1"/>
        <v/>
      </c>
      <c r="E52" s="246"/>
      <c r="F52" s="45" t="str">
        <f t="shared" si="2"/>
        <v/>
      </c>
      <c r="G52" s="45" t="str">
        <f t="shared" si="3"/>
        <v/>
      </c>
      <c r="H52" s="153"/>
      <c r="I52" s="153"/>
      <c r="J52" s="153"/>
      <c r="K52" s="249"/>
      <c r="L52" s="320"/>
      <c r="M52" s="320"/>
      <c r="N52" s="321"/>
      <c r="O52" s="321"/>
      <c r="P52" s="242"/>
      <c r="Q52" s="175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47"/>
      <c r="B53" s="45" t="str">
        <f t="shared" si="0"/>
        <v/>
      </c>
      <c r="C53" s="249"/>
      <c r="D53" s="45" t="str">
        <f t="shared" si="1"/>
        <v/>
      </c>
      <c r="E53" s="246"/>
      <c r="F53" s="45" t="str">
        <f t="shared" si="2"/>
        <v/>
      </c>
      <c r="G53" s="45" t="str">
        <f t="shared" si="3"/>
        <v/>
      </c>
      <c r="H53" s="153"/>
      <c r="I53" s="153"/>
      <c r="J53" s="153"/>
      <c r="K53" s="249"/>
      <c r="L53" s="320"/>
      <c r="M53" s="320"/>
      <c r="N53" s="321"/>
      <c r="O53" s="321"/>
      <c r="P53" s="242"/>
      <c r="Q53" s="175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47"/>
      <c r="B54" s="45" t="str">
        <f t="shared" si="0"/>
        <v/>
      </c>
      <c r="C54" s="249"/>
      <c r="D54" s="45" t="str">
        <f t="shared" si="1"/>
        <v/>
      </c>
      <c r="E54" s="246"/>
      <c r="F54" s="45" t="str">
        <f t="shared" si="2"/>
        <v/>
      </c>
      <c r="G54" s="45" t="str">
        <f t="shared" si="3"/>
        <v/>
      </c>
      <c r="H54" s="153"/>
      <c r="I54" s="153"/>
      <c r="J54" s="153"/>
      <c r="K54" s="249"/>
      <c r="L54" s="320"/>
      <c r="M54" s="320"/>
      <c r="N54" s="321"/>
      <c r="O54" s="321"/>
      <c r="P54" s="242"/>
      <c r="Q54" s="175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47"/>
      <c r="B55" s="45" t="str">
        <f t="shared" si="0"/>
        <v/>
      </c>
      <c r="C55" s="249"/>
      <c r="D55" s="45" t="str">
        <f t="shared" si="1"/>
        <v/>
      </c>
      <c r="E55" s="246"/>
      <c r="F55" s="45" t="str">
        <f t="shared" si="2"/>
        <v/>
      </c>
      <c r="G55" s="45" t="str">
        <f t="shared" si="3"/>
        <v/>
      </c>
      <c r="H55" s="153"/>
      <c r="I55" s="153"/>
      <c r="J55" s="153"/>
      <c r="K55" s="249"/>
      <c r="L55" s="320"/>
      <c r="M55" s="320"/>
      <c r="N55" s="321"/>
      <c r="O55" s="321"/>
      <c r="P55" s="242"/>
      <c r="Q55" s="175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47"/>
      <c r="B56" s="45" t="str">
        <f t="shared" si="0"/>
        <v/>
      </c>
      <c r="C56" s="249"/>
      <c r="D56" s="45" t="str">
        <f t="shared" si="1"/>
        <v/>
      </c>
      <c r="E56" s="246"/>
      <c r="F56" s="45" t="str">
        <f t="shared" si="2"/>
        <v/>
      </c>
      <c r="G56" s="45" t="str">
        <f t="shared" si="3"/>
        <v/>
      </c>
      <c r="H56" s="153"/>
      <c r="I56" s="153"/>
      <c r="J56" s="153"/>
      <c r="K56" s="249"/>
      <c r="L56" s="320"/>
      <c r="M56" s="320"/>
      <c r="N56" s="321"/>
      <c r="O56" s="321"/>
      <c r="P56" s="242"/>
      <c r="Q56" s="175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47"/>
      <c r="B57" s="45" t="str">
        <f t="shared" si="0"/>
        <v/>
      </c>
      <c r="C57" s="249"/>
      <c r="D57" s="45" t="str">
        <f t="shared" si="1"/>
        <v/>
      </c>
      <c r="E57" s="246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249"/>
      <c r="L57" s="320"/>
      <c r="M57" s="320"/>
      <c r="N57" s="321"/>
      <c r="O57" s="321"/>
      <c r="P57" s="242"/>
      <c r="Q57" s="175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47"/>
      <c r="B58" s="45" t="str">
        <f t="shared" si="0"/>
        <v/>
      </c>
      <c r="C58" s="249"/>
      <c r="D58" s="45" t="str">
        <f t="shared" si="1"/>
        <v/>
      </c>
      <c r="E58" s="246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249"/>
      <c r="L58" s="320"/>
      <c r="M58" s="320"/>
      <c r="N58" s="321"/>
      <c r="O58" s="321"/>
      <c r="P58" s="242"/>
      <c r="Q58" s="175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47"/>
      <c r="B59" s="45" t="str">
        <f t="shared" si="0"/>
        <v/>
      </c>
      <c r="C59" s="249"/>
      <c r="D59" s="45" t="str">
        <f t="shared" si="1"/>
        <v/>
      </c>
      <c r="E59" s="246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249"/>
      <c r="L59" s="320"/>
      <c r="M59" s="320"/>
      <c r="N59" s="321"/>
      <c r="O59" s="321"/>
      <c r="P59" s="242"/>
      <c r="Q59" s="175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47"/>
      <c r="B60" s="45" t="str">
        <f t="shared" si="0"/>
        <v/>
      </c>
      <c r="C60" s="249"/>
      <c r="D60" s="45" t="str">
        <f t="shared" si="1"/>
        <v/>
      </c>
      <c r="E60" s="246"/>
      <c r="F60" s="45" t="str">
        <f t="shared" si="2"/>
        <v/>
      </c>
      <c r="G60" s="45" t="str">
        <f t="shared" si="3"/>
        <v/>
      </c>
      <c r="H60" s="153"/>
      <c r="I60" s="153"/>
      <c r="J60" s="153"/>
      <c r="K60" s="249"/>
      <c r="L60" s="320"/>
      <c r="M60" s="320"/>
      <c r="N60" s="321"/>
      <c r="O60" s="321"/>
      <c r="P60" s="242"/>
      <c r="Q60" s="175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47"/>
      <c r="B61" s="45" t="str">
        <f t="shared" si="0"/>
        <v/>
      </c>
      <c r="C61" s="249"/>
      <c r="D61" s="45" t="str">
        <f t="shared" si="1"/>
        <v/>
      </c>
      <c r="E61" s="246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249"/>
      <c r="L61" s="320"/>
      <c r="M61" s="320"/>
      <c r="N61" s="321"/>
      <c r="O61" s="321"/>
      <c r="P61" s="242"/>
      <c r="Q61" s="175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47"/>
      <c r="B62" s="45" t="str">
        <f t="shared" si="0"/>
        <v/>
      </c>
      <c r="C62" s="249"/>
      <c r="D62" s="45" t="str">
        <f t="shared" si="1"/>
        <v/>
      </c>
      <c r="E62" s="246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249"/>
      <c r="L62" s="320"/>
      <c r="M62" s="320"/>
      <c r="N62" s="321"/>
      <c r="O62" s="321"/>
      <c r="P62" s="242"/>
      <c r="Q62" s="175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47"/>
      <c r="B63" s="45" t="str">
        <f t="shared" si="0"/>
        <v/>
      </c>
      <c r="C63" s="249"/>
      <c r="D63" s="45" t="str">
        <f t="shared" si="1"/>
        <v/>
      </c>
      <c r="E63" s="246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249"/>
      <c r="L63" s="320"/>
      <c r="M63" s="320"/>
      <c r="N63" s="321"/>
      <c r="O63" s="321"/>
      <c r="P63" s="242"/>
      <c r="Q63" s="175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47"/>
      <c r="B64" s="45" t="str">
        <f t="shared" si="0"/>
        <v/>
      </c>
      <c r="C64" s="249"/>
      <c r="D64" s="45" t="str">
        <f t="shared" si="1"/>
        <v/>
      </c>
      <c r="E64" s="246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49"/>
      <c r="L64" s="320"/>
      <c r="M64" s="320"/>
      <c r="N64" s="321"/>
      <c r="O64" s="321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47"/>
      <c r="B65" s="45" t="str">
        <f t="shared" si="0"/>
        <v/>
      </c>
      <c r="C65" s="249"/>
      <c r="D65" s="45" t="str">
        <f t="shared" si="1"/>
        <v/>
      </c>
      <c r="E65" s="246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249"/>
      <c r="L65" s="320"/>
      <c r="M65" s="320"/>
      <c r="N65" s="321"/>
      <c r="O65" s="321"/>
      <c r="P65" s="242"/>
      <c r="Q65" s="175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47"/>
      <c r="B66" s="45" t="str">
        <f t="shared" si="0"/>
        <v/>
      </c>
      <c r="C66" s="249"/>
      <c r="D66" s="45" t="str">
        <f t="shared" si="1"/>
        <v/>
      </c>
      <c r="E66" s="246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249"/>
      <c r="L66" s="320"/>
      <c r="M66" s="320"/>
      <c r="N66" s="321"/>
      <c r="O66" s="321"/>
      <c r="P66" s="242"/>
      <c r="Q66" s="175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47"/>
      <c r="B67" s="45" t="str">
        <f t="shared" si="0"/>
        <v/>
      </c>
      <c r="C67" s="249"/>
      <c r="D67" s="45" t="str">
        <f t="shared" si="1"/>
        <v/>
      </c>
      <c r="E67" s="246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249"/>
      <c r="L67" s="320"/>
      <c r="M67" s="320"/>
      <c r="N67" s="321"/>
      <c r="O67" s="321"/>
      <c r="P67" s="242"/>
      <c r="Q67" s="175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47"/>
      <c r="B68" s="45" t="str">
        <f t="shared" ref="B68:B131" si="11">IFERROR(VLOOKUP(A68,$V$6:$W$23,2,FALSE),"")</f>
        <v/>
      </c>
      <c r="C68" s="249"/>
      <c r="D68" s="45" t="str">
        <f t="shared" ref="D68:D131" si="12">IFERROR(VLOOKUP(C68,$Y$5:$AA$129,2,FALSE),"")</f>
        <v/>
      </c>
      <c r="E68" s="246"/>
      <c r="F68" s="45" t="str">
        <f t="shared" ref="F68:F131" si="13">IFERROR(VLOOKUP(E68,$AE$6:$AF$1763,2,FALSE),"")</f>
        <v/>
      </c>
      <c r="G68" s="45" t="str">
        <f t="shared" ref="G68:G131" si="14">IFERROR(VLOOKUP(E68,$AE$6:$AH$1763,4,FALSE),"")</f>
        <v/>
      </c>
      <c r="H68" s="153"/>
      <c r="I68" s="153"/>
      <c r="J68" s="153"/>
      <c r="K68" s="249"/>
      <c r="L68" s="320"/>
      <c r="M68" s="320"/>
      <c r="N68" s="321"/>
      <c r="O68" s="321"/>
      <c r="P68" s="242"/>
      <c r="Q68" s="175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IF(U68="5",0,MID(G68,2,2))</f>
        <v/>
      </c>
      <c r="U68" s="40" t="str">
        <f t="shared" ref="U68:U131" si="18">LEFT(C68,1)</f>
        <v/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47"/>
      <c r="B69" s="45" t="str">
        <f t="shared" si="11"/>
        <v/>
      </c>
      <c r="C69" s="249"/>
      <c r="D69" s="45" t="str">
        <f t="shared" si="12"/>
        <v/>
      </c>
      <c r="E69" s="246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249"/>
      <c r="L69" s="320"/>
      <c r="M69" s="320"/>
      <c r="N69" s="321"/>
      <c r="O69" s="321"/>
      <c r="P69" s="242"/>
      <c r="Q69" s="175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47"/>
      <c r="B70" s="45" t="str">
        <f t="shared" si="11"/>
        <v/>
      </c>
      <c r="C70" s="249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249"/>
      <c r="L70" s="320"/>
      <c r="M70" s="320"/>
      <c r="N70" s="321"/>
      <c r="O70" s="321"/>
      <c r="P70" s="242"/>
      <c r="Q70" s="175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47"/>
      <c r="B71" s="45" t="str">
        <f t="shared" si="11"/>
        <v/>
      </c>
      <c r="C71" s="249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249"/>
      <c r="L71" s="320"/>
      <c r="M71" s="320"/>
      <c r="N71" s="321"/>
      <c r="O71" s="321"/>
      <c r="P71" s="242"/>
      <c r="Q71" s="175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47"/>
      <c r="B72" s="45" t="str">
        <f t="shared" si="11"/>
        <v/>
      </c>
      <c r="C72" s="249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249"/>
      <c r="L72" s="320"/>
      <c r="M72" s="320"/>
      <c r="N72" s="321"/>
      <c r="O72" s="321"/>
      <c r="P72" s="242"/>
      <c r="Q72" s="175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47"/>
      <c r="B73" s="45" t="str">
        <f t="shared" si="11"/>
        <v/>
      </c>
      <c r="C73" s="249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249"/>
      <c r="L73" s="320"/>
      <c r="M73" s="320"/>
      <c r="N73" s="321"/>
      <c r="O73" s="321"/>
      <c r="P73" s="242"/>
      <c r="Q73" s="175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47"/>
      <c r="B74" s="45" t="str">
        <f t="shared" si="11"/>
        <v/>
      </c>
      <c r="C74" s="249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249"/>
      <c r="L74" s="320"/>
      <c r="M74" s="320"/>
      <c r="N74" s="321"/>
      <c r="O74" s="321"/>
      <c r="P74" s="242"/>
      <c r="Q74" s="175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47"/>
      <c r="B75" s="45" t="str">
        <f t="shared" si="11"/>
        <v/>
      </c>
      <c r="C75" s="249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49"/>
      <c r="L75" s="320"/>
      <c r="M75" s="320"/>
      <c r="N75" s="321"/>
      <c r="O75" s="321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47"/>
      <c r="B76" s="45" t="str">
        <f t="shared" si="11"/>
        <v/>
      </c>
      <c r="C76" s="249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249"/>
      <c r="L76" s="320"/>
      <c r="M76" s="320"/>
      <c r="N76" s="321"/>
      <c r="O76" s="321"/>
      <c r="P76" s="242"/>
      <c r="Q76" s="175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47"/>
      <c r="B77" s="45" t="str">
        <f t="shared" si="11"/>
        <v/>
      </c>
      <c r="C77" s="249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249"/>
      <c r="L77" s="320"/>
      <c r="M77" s="320"/>
      <c r="N77" s="321"/>
      <c r="O77" s="321"/>
      <c r="P77" s="242"/>
      <c r="Q77" s="175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47"/>
      <c r="B78" s="45" t="str">
        <f t="shared" si="11"/>
        <v/>
      </c>
      <c r="C78" s="249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249"/>
      <c r="L78" s="320"/>
      <c r="M78" s="320"/>
      <c r="N78" s="321"/>
      <c r="O78" s="321"/>
      <c r="P78" s="242"/>
      <c r="Q78" s="175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47"/>
      <c r="B79" s="45" t="str">
        <f t="shared" si="11"/>
        <v/>
      </c>
      <c r="C79" s="249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249"/>
      <c r="L79" s="320"/>
      <c r="M79" s="320"/>
      <c r="N79" s="321"/>
      <c r="O79" s="321"/>
      <c r="P79" s="242"/>
      <c r="Q79" s="175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47"/>
      <c r="B80" s="45" t="str">
        <f t="shared" si="11"/>
        <v/>
      </c>
      <c r="C80" s="249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249"/>
      <c r="L80" s="320"/>
      <c r="M80" s="320"/>
      <c r="N80" s="321"/>
      <c r="O80" s="321"/>
      <c r="P80" s="242"/>
      <c r="Q80" s="175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47"/>
      <c r="B81" s="45" t="str">
        <f t="shared" si="11"/>
        <v/>
      </c>
      <c r="C81" s="249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249"/>
      <c r="L81" s="320"/>
      <c r="M81" s="320"/>
      <c r="N81" s="321"/>
      <c r="O81" s="321"/>
      <c r="P81" s="242"/>
      <c r="Q81" s="175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47"/>
      <c r="B82" s="45" t="str">
        <f t="shared" si="11"/>
        <v/>
      </c>
      <c r="C82" s="249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49"/>
      <c r="L82" s="320"/>
      <c r="M82" s="320"/>
      <c r="N82" s="321"/>
      <c r="O82" s="321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47"/>
      <c r="B83" s="45" t="str">
        <f t="shared" si="11"/>
        <v/>
      </c>
      <c r="C83" s="249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249"/>
      <c r="L83" s="320"/>
      <c r="M83" s="320"/>
      <c r="N83" s="321"/>
      <c r="O83" s="321"/>
      <c r="P83" s="242"/>
      <c r="Q83" s="175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47"/>
      <c r="B84" s="45" t="str">
        <f t="shared" si="11"/>
        <v/>
      </c>
      <c r="C84" s="249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249"/>
      <c r="L84" s="320"/>
      <c r="M84" s="320"/>
      <c r="N84" s="321"/>
      <c r="O84" s="321"/>
      <c r="P84" s="242"/>
      <c r="Q84" s="175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47"/>
      <c r="B85" s="45" t="str">
        <f t="shared" si="11"/>
        <v/>
      </c>
      <c r="C85" s="249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249"/>
      <c r="L85" s="320"/>
      <c r="M85" s="320"/>
      <c r="N85" s="321"/>
      <c r="O85" s="321"/>
      <c r="P85" s="242"/>
      <c r="Q85" s="175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47"/>
      <c r="B86" s="45" t="str">
        <f t="shared" si="11"/>
        <v/>
      </c>
      <c r="C86" s="249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249"/>
      <c r="L86" s="320"/>
      <c r="M86" s="320"/>
      <c r="N86" s="321"/>
      <c r="O86" s="321"/>
      <c r="P86" s="242"/>
      <c r="Q86" s="175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47"/>
      <c r="B87" s="45" t="str">
        <f t="shared" si="11"/>
        <v/>
      </c>
      <c r="C87" s="249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249"/>
      <c r="L87" s="320"/>
      <c r="M87" s="320"/>
      <c r="N87" s="321"/>
      <c r="O87" s="321"/>
      <c r="P87" s="242"/>
      <c r="Q87" s="175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47"/>
      <c r="B88" s="45" t="str">
        <f t="shared" si="11"/>
        <v/>
      </c>
      <c r="C88" s="249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249"/>
      <c r="L88" s="320"/>
      <c r="M88" s="320"/>
      <c r="N88" s="321"/>
      <c r="O88" s="321"/>
      <c r="P88" s="242"/>
      <c r="Q88" s="175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47"/>
      <c r="B89" s="45" t="str">
        <f t="shared" si="11"/>
        <v/>
      </c>
      <c r="C89" s="249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249"/>
      <c r="L89" s="320"/>
      <c r="M89" s="320"/>
      <c r="N89" s="321"/>
      <c r="O89" s="321"/>
      <c r="P89" s="242"/>
      <c r="Q89" s="175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47"/>
      <c r="B90" s="45" t="str">
        <f t="shared" si="11"/>
        <v/>
      </c>
      <c r="C90" s="249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249"/>
      <c r="L90" s="320"/>
      <c r="M90" s="320"/>
      <c r="N90" s="321"/>
      <c r="O90" s="321"/>
      <c r="P90" s="242"/>
      <c r="Q90" s="175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47"/>
      <c r="B91" s="45" t="str">
        <f t="shared" si="11"/>
        <v/>
      </c>
      <c r="C91" s="249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49"/>
      <c r="L91" s="320"/>
      <c r="M91" s="320"/>
      <c r="N91" s="321"/>
      <c r="O91" s="321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47"/>
      <c r="B92" s="45" t="str">
        <f t="shared" si="11"/>
        <v/>
      </c>
      <c r="C92" s="249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249"/>
      <c r="L92" s="320"/>
      <c r="M92" s="320"/>
      <c r="N92" s="321"/>
      <c r="O92" s="321"/>
      <c r="P92" s="242"/>
      <c r="Q92" s="175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47"/>
      <c r="B93" s="45" t="str">
        <f t="shared" si="11"/>
        <v/>
      </c>
      <c r="C93" s="249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249"/>
      <c r="L93" s="320"/>
      <c r="M93" s="320"/>
      <c r="N93" s="321"/>
      <c r="O93" s="321"/>
      <c r="P93" s="242"/>
      <c r="Q93" s="175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47"/>
      <c r="B94" s="45" t="str">
        <f t="shared" si="11"/>
        <v/>
      </c>
      <c r="C94" s="249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249"/>
      <c r="L94" s="320"/>
      <c r="M94" s="320"/>
      <c r="N94" s="321"/>
      <c r="O94" s="321"/>
      <c r="P94" s="242"/>
      <c r="Q94" s="175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47"/>
      <c r="B95" s="45" t="str">
        <f t="shared" si="11"/>
        <v/>
      </c>
      <c r="C95" s="249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249"/>
      <c r="L95" s="320"/>
      <c r="M95" s="320"/>
      <c r="N95" s="321"/>
      <c r="O95" s="321"/>
      <c r="P95" s="242"/>
      <c r="Q95" s="175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47"/>
      <c r="B96" s="45" t="str">
        <f t="shared" si="11"/>
        <v/>
      </c>
      <c r="C96" s="249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249"/>
      <c r="L96" s="320"/>
      <c r="M96" s="320"/>
      <c r="N96" s="321"/>
      <c r="O96" s="321"/>
      <c r="P96" s="242"/>
      <c r="Q96" s="175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47"/>
      <c r="B97" s="45" t="str">
        <f t="shared" si="11"/>
        <v/>
      </c>
      <c r="C97" s="249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249"/>
      <c r="L97" s="320"/>
      <c r="M97" s="320"/>
      <c r="N97" s="321"/>
      <c r="O97" s="321"/>
      <c r="P97" s="242"/>
      <c r="Q97" s="175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47"/>
      <c r="B98" s="45" t="str">
        <f t="shared" si="11"/>
        <v/>
      </c>
      <c r="C98" s="249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249"/>
      <c r="L98" s="320"/>
      <c r="M98" s="320"/>
      <c r="N98" s="321"/>
      <c r="O98" s="321"/>
      <c r="P98" s="242"/>
      <c r="Q98" s="175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47"/>
      <c r="B99" s="45" t="str">
        <f t="shared" si="11"/>
        <v/>
      </c>
      <c r="C99" s="249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249"/>
      <c r="L99" s="320"/>
      <c r="M99" s="320"/>
      <c r="N99" s="321"/>
      <c r="O99" s="321"/>
      <c r="P99" s="242"/>
      <c r="Q99" s="175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47"/>
      <c r="B100" s="45" t="str">
        <f t="shared" si="11"/>
        <v/>
      </c>
      <c r="C100" s="249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49"/>
      <c r="L100" s="320"/>
      <c r="M100" s="320"/>
      <c r="N100" s="321"/>
      <c r="O100" s="321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47"/>
      <c r="B101" s="45" t="str">
        <f t="shared" si="11"/>
        <v/>
      </c>
      <c r="C101" s="249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249"/>
      <c r="L101" s="320"/>
      <c r="M101" s="320"/>
      <c r="N101" s="321"/>
      <c r="O101" s="321"/>
      <c r="P101" s="242"/>
      <c r="Q101" s="175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47"/>
      <c r="B102" s="45" t="str">
        <f t="shared" si="11"/>
        <v/>
      </c>
      <c r="C102" s="249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249"/>
      <c r="L102" s="320"/>
      <c r="M102" s="320"/>
      <c r="N102" s="321"/>
      <c r="O102" s="321"/>
      <c r="P102" s="242"/>
      <c r="Q102" s="175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47"/>
      <c r="B103" s="45" t="str">
        <f t="shared" si="11"/>
        <v/>
      </c>
      <c r="C103" s="249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249"/>
      <c r="L103" s="320"/>
      <c r="M103" s="320"/>
      <c r="N103" s="321"/>
      <c r="O103" s="321"/>
      <c r="P103" s="242"/>
      <c r="Q103" s="175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47"/>
      <c r="B104" s="45" t="str">
        <f t="shared" si="11"/>
        <v/>
      </c>
      <c r="C104" s="249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249"/>
      <c r="L104" s="320"/>
      <c r="M104" s="320"/>
      <c r="N104" s="321"/>
      <c r="O104" s="321"/>
      <c r="P104" s="242"/>
      <c r="Q104" s="175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47"/>
      <c r="B105" s="45" t="str">
        <f t="shared" si="11"/>
        <v/>
      </c>
      <c r="C105" s="249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249"/>
      <c r="L105" s="320"/>
      <c r="M105" s="320"/>
      <c r="N105" s="321"/>
      <c r="O105" s="321"/>
      <c r="P105" s="242"/>
      <c r="Q105" s="175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47"/>
      <c r="B106" s="45" t="str">
        <f t="shared" si="11"/>
        <v/>
      </c>
      <c r="C106" s="249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249"/>
      <c r="L106" s="320"/>
      <c r="M106" s="320"/>
      <c r="N106" s="321"/>
      <c r="O106" s="321"/>
      <c r="P106" s="242"/>
      <c r="Q106" s="175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47"/>
      <c r="B107" s="45" t="str">
        <f t="shared" si="11"/>
        <v/>
      </c>
      <c r="C107" s="249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49"/>
      <c r="L107" s="320"/>
      <c r="M107" s="320"/>
      <c r="N107" s="321"/>
      <c r="O107" s="321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47"/>
      <c r="B108" s="45" t="str">
        <f t="shared" si="11"/>
        <v/>
      </c>
      <c r="C108" s="249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249"/>
      <c r="L108" s="320"/>
      <c r="M108" s="320"/>
      <c r="N108" s="321"/>
      <c r="O108" s="321"/>
      <c r="P108" s="242"/>
      <c r="Q108" s="175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47"/>
      <c r="B109" s="45" t="str">
        <f t="shared" si="11"/>
        <v/>
      </c>
      <c r="C109" s="249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49"/>
      <c r="L109" s="320"/>
      <c r="M109" s="320"/>
      <c r="N109" s="321"/>
      <c r="O109" s="321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47"/>
      <c r="B110" s="45" t="str">
        <f t="shared" si="11"/>
        <v/>
      </c>
      <c r="C110" s="249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249"/>
      <c r="L110" s="320"/>
      <c r="M110" s="320"/>
      <c r="N110" s="321"/>
      <c r="O110" s="321"/>
      <c r="P110" s="242"/>
      <c r="Q110" s="175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47"/>
      <c r="B111" s="45" t="str">
        <f t="shared" si="11"/>
        <v/>
      </c>
      <c r="C111" s="249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49"/>
      <c r="L111" s="320"/>
      <c r="M111" s="320"/>
      <c r="N111" s="321"/>
      <c r="O111" s="321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47"/>
      <c r="B112" s="45" t="str">
        <f t="shared" si="11"/>
        <v/>
      </c>
      <c r="C112" s="249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249"/>
      <c r="L112" s="320"/>
      <c r="M112" s="320"/>
      <c r="N112" s="321"/>
      <c r="O112" s="321"/>
      <c r="P112" s="242"/>
      <c r="Q112" s="175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47"/>
      <c r="B113" s="45" t="str">
        <f t="shared" si="11"/>
        <v/>
      </c>
      <c r="C113" s="249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49"/>
      <c r="L113" s="320"/>
      <c r="M113" s="320"/>
      <c r="N113" s="321"/>
      <c r="O113" s="321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47"/>
      <c r="B114" s="45" t="str">
        <f t="shared" si="11"/>
        <v/>
      </c>
      <c r="C114" s="249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249"/>
      <c r="L114" s="320"/>
      <c r="M114" s="320"/>
      <c r="N114" s="321"/>
      <c r="O114" s="321"/>
      <c r="P114" s="242"/>
      <c r="Q114" s="175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47"/>
      <c r="B115" s="45" t="str">
        <f t="shared" si="11"/>
        <v/>
      </c>
      <c r="C115" s="249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49"/>
      <c r="L115" s="320"/>
      <c r="M115" s="320"/>
      <c r="N115" s="321"/>
      <c r="O115" s="321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47"/>
      <c r="B116" s="45" t="str">
        <f t="shared" si="11"/>
        <v/>
      </c>
      <c r="C116" s="249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249"/>
      <c r="L116" s="320"/>
      <c r="M116" s="320"/>
      <c r="N116" s="321"/>
      <c r="O116" s="321"/>
      <c r="P116" s="242"/>
      <c r="Q116" s="175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47"/>
      <c r="B117" s="45" t="str">
        <f t="shared" si="11"/>
        <v/>
      </c>
      <c r="C117" s="249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49"/>
      <c r="L117" s="320"/>
      <c r="M117" s="320"/>
      <c r="N117" s="321"/>
      <c r="O117" s="321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47"/>
      <c r="B118" s="45" t="str">
        <f t="shared" si="11"/>
        <v/>
      </c>
      <c r="C118" s="249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249"/>
      <c r="L118" s="320"/>
      <c r="M118" s="320"/>
      <c r="N118" s="321"/>
      <c r="O118" s="321"/>
      <c r="P118" s="242"/>
      <c r="Q118" s="175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47"/>
      <c r="B119" s="45" t="str">
        <f t="shared" si="11"/>
        <v/>
      </c>
      <c r="C119" s="249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49"/>
      <c r="L119" s="320"/>
      <c r="M119" s="320"/>
      <c r="N119" s="321"/>
      <c r="O119" s="321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47"/>
      <c r="B120" s="45" t="str">
        <f t="shared" si="11"/>
        <v/>
      </c>
      <c r="C120" s="249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49"/>
      <c r="L120" s="320"/>
      <c r="M120" s="320"/>
      <c r="N120" s="321"/>
      <c r="O120" s="321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47"/>
      <c r="B121" s="45" t="str">
        <f t="shared" si="11"/>
        <v/>
      </c>
      <c r="C121" s="249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49"/>
      <c r="L121" s="320"/>
      <c r="M121" s="320"/>
      <c r="N121" s="321"/>
      <c r="O121" s="321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47"/>
      <c r="B122" s="45" t="str">
        <f t="shared" si="11"/>
        <v/>
      </c>
      <c r="C122" s="249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49"/>
      <c r="L122" s="320"/>
      <c r="M122" s="320"/>
      <c r="N122" s="321"/>
      <c r="O122" s="321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47"/>
      <c r="B123" s="45" t="str">
        <f t="shared" si="11"/>
        <v/>
      </c>
      <c r="C123" s="249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49"/>
      <c r="L123" s="320"/>
      <c r="M123" s="320"/>
      <c r="N123" s="321"/>
      <c r="O123" s="321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47"/>
      <c r="B124" s="45" t="str">
        <f t="shared" si="11"/>
        <v/>
      </c>
      <c r="C124" s="249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49"/>
      <c r="L124" s="320"/>
      <c r="M124" s="320"/>
      <c r="N124" s="321"/>
      <c r="O124" s="321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47"/>
      <c r="B125" s="45" t="str">
        <f t="shared" si="11"/>
        <v/>
      </c>
      <c r="C125" s="249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49"/>
      <c r="L125" s="320"/>
      <c r="M125" s="320"/>
      <c r="N125" s="321"/>
      <c r="O125" s="321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47"/>
      <c r="B126" s="45" t="str">
        <f t="shared" si="11"/>
        <v/>
      </c>
      <c r="C126" s="249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49"/>
      <c r="L126" s="320"/>
      <c r="M126" s="320"/>
      <c r="N126" s="321"/>
      <c r="O126" s="321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47"/>
      <c r="B127" s="45" t="str">
        <f t="shared" si="11"/>
        <v/>
      </c>
      <c r="C127" s="249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49"/>
      <c r="L127" s="320"/>
      <c r="M127" s="320"/>
      <c r="N127" s="321"/>
      <c r="O127" s="321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47"/>
      <c r="B128" s="45" t="str">
        <f t="shared" si="11"/>
        <v/>
      </c>
      <c r="C128" s="249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49"/>
      <c r="L128" s="320"/>
      <c r="M128" s="320"/>
      <c r="N128" s="321"/>
      <c r="O128" s="321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47"/>
      <c r="B129" s="45" t="str">
        <f t="shared" si="11"/>
        <v/>
      </c>
      <c r="C129" s="249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49"/>
      <c r="L129" s="320"/>
      <c r="M129" s="320"/>
      <c r="N129" s="321"/>
      <c r="O129" s="321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47"/>
      <c r="B130" s="45" t="str">
        <f t="shared" si="11"/>
        <v/>
      </c>
      <c r="C130" s="249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49"/>
      <c r="L130" s="320"/>
      <c r="M130" s="320"/>
      <c r="N130" s="321"/>
      <c r="O130" s="321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47"/>
      <c r="B131" s="45" t="str">
        <f t="shared" si="11"/>
        <v/>
      </c>
      <c r="C131" s="249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49"/>
      <c r="L131" s="320"/>
      <c r="M131" s="320"/>
      <c r="N131" s="321"/>
      <c r="O131" s="321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47"/>
      <c r="B132" s="45" t="str">
        <f t="shared" ref="B132:B195" si="22">IFERROR(VLOOKUP(A132,$V$6:$W$23,2,FALSE),"")</f>
        <v/>
      </c>
      <c r="C132" s="249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49"/>
      <c r="L132" s="320"/>
      <c r="M132" s="320"/>
      <c r="N132" s="321"/>
      <c r="O132" s="321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47"/>
      <c r="B133" s="45" t="str">
        <f t="shared" si="22"/>
        <v/>
      </c>
      <c r="C133" s="249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49"/>
      <c r="L133" s="320"/>
      <c r="M133" s="320"/>
      <c r="N133" s="321"/>
      <c r="O133" s="321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47"/>
      <c r="B134" s="45" t="str">
        <f t="shared" si="22"/>
        <v/>
      </c>
      <c r="C134" s="249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49"/>
      <c r="L134" s="320"/>
      <c r="M134" s="320"/>
      <c r="N134" s="321"/>
      <c r="O134" s="321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47"/>
      <c r="B135" s="45" t="str">
        <f t="shared" si="22"/>
        <v/>
      </c>
      <c r="C135" s="249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49"/>
      <c r="L135" s="320"/>
      <c r="M135" s="320"/>
      <c r="N135" s="321"/>
      <c r="O135" s="321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49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49"/>
      <c r="L136" s="320"/>
      <c r="M136" s="320"/>
      <c r="N136" s="321"/>
      <c r="O136" s="321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49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49"/>
      <c r="L137" s="320"/>
      <c r="M137" s="320"/>
      <c r="N137" s="321"/>
      <c r="O137" s="321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49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49"/>
      <c r="L138" s="320"/>
      <c r="M138" s="320"/>
      <c r="N138" s="321"/>
      <c r="O138" s="321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49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49"/>
      <c r="L139" s="320"/>
      <c r="M139" s="320"/>
      <c r="N139" s="321"/>
      <c r="O139" s="321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49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49"/>
      <c r="L140" s="320"/>
      <c r="M140" s="320"/>
      <c r="N140" s="321"/>
      <c r="O140" s="321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49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49"/>
      <c r="L141" s="320"/>
      <c r="M141" s="320"/>
      <c r="N141" s="321"/>
      <c r="O141" s="321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49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49"/>
      <c r="L142" s="320"/>
      <c r="M142" s="320"/>
      <c r="N142" s="321"/>
      <c r="O142" s="321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49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49"/>
      <c r="L143" s="320"/>
      <c r="M143" s="320"/>
      <c r="N143" s="321"/>
      <c r="O143" s="321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49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49"/>
      <c r="L144" s="320"/>
      <c r="M144" s="320"/>
      <c r="N144" s="321"/>
      <c r="O144" s="321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49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49"/>
      <c r="L145" s="320"/>
      <c r="M145" s="320"/>
      <c r="N145" s="321"/>
      <c r="O145" s="321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49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49"/>
      <c r="L146" s="320"/>
      <c r="M146" s="320"/>
      <c r="N146" s="321"/>
      <c r="O146" s="321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49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49"/>
      <c r="L147" s="320"/>
      <c r="M147" s="320"/>
      <c r="N147" s="321"/>
      <c r="O147" s="321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49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49"/>
      <c r="L148" s="320"/>
      <c r="M148" s="320"/>
      <c r="N148" s="321"/>
      <c r="O148" s="321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49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49"/>
      <c r="L149" s="320"/>
      <c r="M149" s="320"/>
      <c r="N149" s="321"/>
      <c r="O149" s="321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49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49"/>
      <c r="L150" s="320"/>
      <c r="M150" s="320"/>
      <c r="N150" s="321"/>
      <c r="O150" s="321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49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49"/>
      <c r="L151" s="320"/>
      <c r="M151" s="320"/>
      <c r="N151" s="321"/>
      <c r="O151" s="321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49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49"/>
      <c r="L152" s="320"/>
      <c r="M152" s="320"/>
      <c r="N152" s="321"/>
      <c r="O152" s="321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49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49"/>
      <c r="L153" s="320"/>
      <c r="M153" s="320"/>
      <c r="N153" s="321"/>
      <c r="O153" s="321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49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49"/>
      <c r="L154" s="320"/>
      <c r="M154" s="320"/>
      <c r="N154" s="321"/>
      <c r="O154" s="321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49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3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49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3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49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3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49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3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49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3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49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3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49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3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0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3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0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3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48"/>
      <c r="B164" s="45" t="str">
        <f t="shared" si="22"/>
        <v/>
      </c>
      <c r="C164" s="250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3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48"/>
      <c r="B165" s="45" t="str">
        <f t="shared" si="22"/>
        <v/>
      </c>
      <c r="C165" s="250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3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48"/>
      <c r="B166" s="45" t="str">
        <f t="shared" si="22"/>
        <v/>
      </c>
      <c r="C166" s="250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3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48"/>
      <c r="B167" s="45" t="str">
        <f t="shared" si="22"/>
        <v/>
      </c>
      <c r="C167" s="250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3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48"/>
      <c r="B168" s="45" t="str">
        <f t="shared" si="22"/>
        <v/>
      </c>
      <c r="C168" s="250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3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48"/>
      <c r="B169" s="45" t="str">
        <f t="shared" si="22"/>
        <v/>
      </c>
      <c r="C169" s="250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3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48"/>
      <c r="B170" s="45" t="str">
        <f t="shared" si="22"/>
        <v/>
      </c>
      <c r="C170" s="250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3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48"/>
      <c r="B171" s="45" t="str">
        <f t="shared" si="22"/>
        <v/>
      </c>
      <c r="C171" s="250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3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48"/>
      <c r="B172" s="45" t="str">
        <f t="shared" si="22"/>
        <v/>
      </c>
      <c r="C172" s="250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3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48"/>
      <c r="B173" s="45" t="str">
        <f t="shared" si="22"/>
        <v/>
      </c>
      <c r="C173" s="250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3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48"/>
      <c r="B174" s="45" t="str">
        <f t="shared" si="22"/>
        <v/>
      </c>
      <c r="C174" s="250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3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48"/>
      <c r="B175" s="45" t="str">
        <f t="shared" si="22"/>
        <v/>
      </c>
      <c r="C175" s="250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3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3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3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3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3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3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3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3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3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3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3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3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3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3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3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3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3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3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3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3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3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3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3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3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3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3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3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3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3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3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3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3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3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3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3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3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3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3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3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3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3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3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3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3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3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3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3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3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3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3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3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3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3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3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3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3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3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3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3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3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3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3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3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3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3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3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3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3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3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3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3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3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3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3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3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3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3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3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3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3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3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3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3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3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3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3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3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3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3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3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3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3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3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3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3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3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3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3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3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3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3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3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3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3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3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3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3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3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3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3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3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3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3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3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3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3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3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3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3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3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3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3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3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3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3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3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3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3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3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3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3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3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3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3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3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3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3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3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3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3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3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3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3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3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3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3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3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3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3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3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3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3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3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3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3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3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3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3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3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3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3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3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3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3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3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3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3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3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3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3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3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3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3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3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3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3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3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3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3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3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3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3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3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3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3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3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3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3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3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3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3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3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3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3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3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3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3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3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3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3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3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3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3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3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3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3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3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3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3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3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3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3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3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3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3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3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3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3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3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3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3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3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3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3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3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3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3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3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3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3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3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3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3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3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3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3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3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3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3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3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3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3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3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3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3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3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3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3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3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3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3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3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3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3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3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3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3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3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3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3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3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3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3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3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3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3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3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3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3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3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3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3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3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3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3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3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3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3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3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3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3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3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3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3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3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3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3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3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3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3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3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3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3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3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3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3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3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3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3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3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3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3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3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3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3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3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3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3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3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3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3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3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3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3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3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3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3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3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3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3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3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3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3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3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3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5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297"/>
      <c r="P501" s="303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 hidden="1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 hidden="1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 hidden="1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 hidden="1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 hidden="1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 hidden="1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 hidden="1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 hidden="1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 hidden="1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 hidden="1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 hidden="1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 hidden="1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 hidden="1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 hidden="1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 hidden="1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 hidden="1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 hidden="1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 hidden="1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 hidden="1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 hidden="1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 hidden="1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 hidden="1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 hidden="1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 hidden="1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 hidden="1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 hidden="1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 hidden="1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 hidden="1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 hidden="1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 hidden="1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 hidden="1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 hidden="1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 hidden="1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 hidden="1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 hidden="1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 hidden="1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 hidden="1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 hidden="1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 hidden="1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 hidden="1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 hidden="1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 hidden="1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 hidden="1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 hidden="1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 hidden="1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 hidden="1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 hidden="1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 hidden="1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 hidden="1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 hidden="1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 hidden="1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 hidden="1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 hidden="1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 hidden="1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 hidden="1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 hidden="1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 hidden="1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 hidden="1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 hidden="1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 hidden="1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 hidden="1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 hidden="1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 hidden="1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 hidden="1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 hidden="1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 hidden="1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 hidden="1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 hidden="1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 hidden="1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 hidden="1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 hidden="1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 hidden="1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 hidden="1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 hidden="1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 hidden="1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 hidden="1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 hidden="1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 hidden="1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 hidden="1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 hidden="1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 hidden="1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 hidden="1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 hidden="1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 hidden="1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 hidden="1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 hidden="1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 hidden="1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 hidden="1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 hidden="1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 hidden="1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 hidden="1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 hidden="1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 hidden="1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 hidden="1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 hidden="1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 hidden="1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 hidden="1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 hidden="1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 hidden="1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 hidden="1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 hidden="1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 hidden="1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 hidden="1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 hidden="1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 hidden="1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 hidden="1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 hidden="1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 hidden="1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 hidden="1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 hidden="1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 hidden="1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 hidden="1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 hidden="1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 hidden="1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 hidden="1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 hidden="1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 hidden="1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 hidden="1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 hidden="1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 hidden="1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 hidden="1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 hidden="1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 hidden="1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 hidden="1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 hidden="1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 hidden="1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 hidden="1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 hidden="1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 hidden="1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 hidden="1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 hidden="1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 hidden="1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 hidden="1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 hidden="1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 hidden="1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 hidden="1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 hidden="1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 hidden="1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 hidden="1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 hidden="1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 hidden="1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 hidden="1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 hidden="1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 hidden="1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 hidden="1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 hidden="1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 hidden="1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 hidden="1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 hidden="1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 hidden="1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 hidden="1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 hidden="1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 hidden="1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 hidden="1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 hidden="1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 hidden="1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 hidden="1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 hidden="1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 hidden="1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 hidden="1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 hidden="1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 hidden="1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 hidden="1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 hidden="1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 hidden="1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 hidden="1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 hidden="1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 hidden="1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 hidden="1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 hidden="1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 hidden="1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 hidden="1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 hidden="1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 hidden="1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 hidden="1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 hidden="1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 hidden="1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 hidden="1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 hidden="1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 hidden="1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 hidden="1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 hidden="1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 hidden="1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 hidden="1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 hidden="1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 hidden="1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 hidden="1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 hidden="1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 hidden="1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 hidden="1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 hidden="1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 hidden="1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 hidden="1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 hidden="1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 hidden="1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 hidden="1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 hidden="1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 hidden="1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 hidden="1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 hidden="1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 hidden="1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 hidden="1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 hidden="1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 hidden="1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 hidden="1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 hidden="1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 hidden="1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 hidden="1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 hidden="1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 hidden="1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 hidden="1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 hidden="1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 hidden="1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 hidden="1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 hidden="1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 hidden="1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 hidden="1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 hidden="1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 hidden="1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 hidden="1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 hidden="1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 hidden="1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 hidden="1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 hidden="1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 hidden="1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 hidden="1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 hidden="1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 hidden="1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 hidden="1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 hidden="1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 hidden="1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 hidden="1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 hidden="1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 hidden="1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 hidden="1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 hidden="1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 hidden="1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 hidden="1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 hidden="1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 hidden="1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 hidden="1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 hidden="1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 hidden="1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 hidden="1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 hidden="1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 hidden="1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 hidden="1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 hidden="1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 hidden="1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 hidden="1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 hidden="1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 hidden="1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 hidden="1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 hidden="1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 hidden="1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 hidden="1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 hidden="1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 hidden="1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 hidden="1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 hidden="1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 hidden="1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 hidden="1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 hidden="1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 hidden="1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 hidden="1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 hidden="1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 hidden="1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 hidden="1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 hidden="1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 hidden="1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 hidden="1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 hidden="1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 hidden="1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 hidden="1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 hidden="1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 hidden="1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 hidden="1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 hidden="1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 hidden="1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 hidden="1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 hidden="1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 hidden="1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 hidden="1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 hidden="1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 hidden="1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 hidden="1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 hidden="1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 hidden="1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 hidden="1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 hidden="1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 hidden="1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 hidden="1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 hidden="1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 hidden="1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 hidden="1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 hidden="1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 hidden="1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 hidden="1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 hidden="1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 hidden="1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 hidden="1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 hidden="1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 hidden="1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 hidden="1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 hidden="1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 hidden="1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 hidden="1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 hidden="1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 hidden="1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 hidden="1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 hidden="1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 hidden="1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 hidden="1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 hidden="1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 hidden="1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 hidden="1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 hidden="1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 hidden="1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 hidden="1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 hidden="1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 hidden="1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 hidden="1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 hidden="1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 hidden="1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 hidden="1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 hidden="1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 hidden="1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 hidden="1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 hidden="1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 hidden="1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 hidden="1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 hidden="1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 hidden="1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 hidden="1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 hidden="1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 hidden="1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 hidden="1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 hidden="1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 hidden="1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 hidden="1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 hidden="1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 hidden="1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 hidden="1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 hidden="1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 hidden="1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 hidden="1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 hidden="1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 hidden="1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 hidden="1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 hidden="1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 hidden="1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 hidden="1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 hidden="1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 hidden="1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 hidden="1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 hidden="1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 hidden="1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 hidden="1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 hidden="1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 hidden="1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 hidden="1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 hidden="1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 hidden="1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 hidden="1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 hidden="1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 hidden="1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 hidden="1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 hidden="1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 hidden="1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 hidden="1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 hidden="1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 hidden="1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 hidden="1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 hidden="1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 hidden="1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 hidden="1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 hidden="1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 hidden="1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 hidden="1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 hidden="1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 hidden="1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 hidden="1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 hidden="1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 hidden="1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 hidden="1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 hidden="1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 hidden="1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 hidden="1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 hidden="1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 hidden="1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 hidden="1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 hidden="1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 hidden="1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 hidden="1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 hidden="1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 hidden="1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 hidden="1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 hidden="1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 hidden="1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 hidden="1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 hidden="1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 hidden="1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 hidden="1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 hidden="1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 hidden="1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 hidden="1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 hidden="1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 hidden="1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 hidden="1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 hidden="1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 hidden="1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 hidden="1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 hidden="1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 hidden="1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 hidden="1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 hidden="1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 hidden="1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 hidden="1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 hidden="1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 hidden="1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 hidden="1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 hidden="1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 hidden="1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 hidden="1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 hidden="1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 hidden="1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 hidden="1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 hidden="1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 hidden="1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 hidden="1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 hidden="1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 hidden="1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 hidden="1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 hidden="1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 hidden="1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 hidden="1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 hidden="1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 hidden="1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 hidden="1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 hidden="1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 hidden="1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 hidden="1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 hidden="1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 hidden="1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 hidden="1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 hidden="1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 hidden="1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 hidden="1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 hidden="1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 hidden="1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 hidden="1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 hidden="1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 hidden="1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 hidden="1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 hidden="1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 hidden="1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 hidden="1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 hidden="1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 hidden="1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 hidden="1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 hidden="1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 hidden="1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 hidden="1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 hidden="1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 hidden="1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 hidden="1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 hidden="1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 hidden="1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 hidden="1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 hidden="1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 hidden="1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 hidden="1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 hidden="1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 hidden="1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 hidden="1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 hidden="1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 hidden="1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 hidden="1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 hidden="1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 hidden="1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 hidden="1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 hidden="1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 hidden="1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 hidden="1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 hidden="1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 hidden="1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 hidden="1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 hidden="1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 hidden="1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 hidden="1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 hidden="1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 hidden="1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 hidden="1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 hidden="1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 hidden="1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 hidden="1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 hidden="1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 hidden="1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 hidden="1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 hidden="1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 hidden="1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 hidden="1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 hidden="1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 hidden="1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 hidden="1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 hidden="1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 hidden="1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 hidden="1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 hidden="1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 hidden="1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 hidden="1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 hidden="1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 hidden="1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 hidden="1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 hidden="1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 hidden="1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 hidden="1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 hidden="1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 hidden="1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 hidden="1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 hidden="1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 hidden="1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 hidden="1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 hidden="1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 hidden="1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 hidden="1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 hidden="1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 hidden="1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 hidden="1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 hidden="1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 hidden="1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 hidden="1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 hidden="1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 hidden="1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 hidden="1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 hidden="1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 hidden="1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 hidden="1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 hidden="1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 hidden="1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 hidden="1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 hidden="1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 hidden="1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 hidden="1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 hidden="1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 hidden="1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 hidden="1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 hidden="1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 hidden="1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 hidden="1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 hidden="1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 hidden="1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 hidden="1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 hidden="1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 hidden="1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 hidden="1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 hidden="1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 hidden="1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 hidden="1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 hidden="1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 hidden="1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 hidden="1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 hidden="1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 hidden="1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 hidden="1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 hidden="1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 hidden="1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 hidden="1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 hidden="1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 hidden="1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 hidden="1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 hidden="1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 hidden="1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 hidden="1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 hidden="1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 hidden="1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 hidden="1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 hidden="1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 hidden="1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 hidden="1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 hidden="1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 hidden="1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 hidden="1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 hidden="1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 hidden="1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 hidden="1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 hidden="1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 hidden="1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 hidden="1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 hidden="1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 hidden="1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 hidden="1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 hidden="1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 hidden="1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 hidden="1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 hidden="1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 hidden="1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 hidden="1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 hidden="1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 hidden="1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 hidden="1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 hidden="1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 hidden="1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 hidden="1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 hidden="1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 hidden="1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 hidden="1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 hidden="1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 hidden="1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 hidden="1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 hidden="1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 hidden="1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 hidden="1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 hidden="1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 hidden="1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 hidden="1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 hidden="1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 hidden="1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 hidden="1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 hidden="1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 hidden="1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 hidden="1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 hidden="1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 hidden="1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 hidden="1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 hidden="1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 hidden="1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 hidden="1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 hidden="1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 hidden="1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 hidden="1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 hidden="1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 hidden="1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 hidden="1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 hidden="1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 hidden="1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 hidden="1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 hidden="1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 hidden="1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 hidden="1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 hidden="1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 hidden="1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 hidden="1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 hidden="1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 hidden="1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 hidden="1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 hidden="1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 hidden="1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 hidden="1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 hidden="1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 hidden="1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 hidden="1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 hidden="1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 hidden="1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 hidden="1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 hidden="1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 hidden="1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 hidden="1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 hidden="1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 hidden="1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 hidden="1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 hidden="1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 hidden="1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 hidden="1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 hidden="1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 hidden="1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 hidden="1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 hidden="1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 hidden="1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 hidden="1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 hidden="1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 hidden="1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 hidden="1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 hidden="1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 hidden="1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 hidden="1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 hidden="1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 hidden="1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 hidden="1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 hidden="1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 hidden="1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 hidden="1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 hidden="1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 hidden="1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 hidden="1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 hidden="1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 hidden="1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 hidden="1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 hidden="1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 hidden="1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 hidden="1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 hidden="1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 hidden="1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 hidden="1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 hidden="1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 hidden="1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 hidden="1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 hidden="1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 hidden="1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 hidden="1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 hidden="1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 hidden="1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 hidden="1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 hidden="1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 hidden="1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 hidden="1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 hidden="1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 hidden="1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 hidden="1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 hidden="1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 hidden="1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 hidden="1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 hidden="1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 hidden="1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 hidden="1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 hidden="1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 hidden="1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 hidden="1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 hidden="1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 hidden="1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 hidden="1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 hidden="1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 hidden="1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 hidden="1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 hidden="1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 hidden="1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 hidden="1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 hidden="1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 hidden="1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 hidden="1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 hidden="1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 hidden="1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 hidden="1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 hidden="1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 hidden="1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 hidden="1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 hidden="1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 hidden="1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 hidden="1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 hidden="1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 hidden="1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 hidden="1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 hidden="1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 hidden="1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 hidden="1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 hidden="1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 hidden="1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 hidden="1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 hidden="1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 hidden="1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 hidden="1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 hidden="1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 hidden="1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 hidden="1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 hidden="1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 hidden="1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 hidden="1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 hidden="1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 hidden="1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 hidden="1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 hidden="1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 hidden="1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 hidden="1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 hidden="1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 hidden="1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 hidden="1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 hidden="1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 hidden="1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 hidden="1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 hidden="1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 hidden="1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 hidden="1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 hidden="1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 hidden="1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 hidden="1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 hidden="1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 hidden="1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 hidden="1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 hidden="1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 hidden="1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 hidden="1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 hidden="1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 hidden="1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 hidden="1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 hidden="1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 hidden="1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 hidden="1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 hidden="1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 hidden="1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 hidden="1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 hidden="1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 hidden="1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 hidden="1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 hidden="1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 hidden="1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 hidden="1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 hidden="1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 hidden="1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 hidden="1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 hidden="1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 hidden="1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 hidden="1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 hidden="1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 hidden="1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 hidden="1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 hidden="1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 hidden="1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 hidden="1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 hidden="1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 hidden="1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 hidden="1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 hidden="1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 hidden="1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 hidden="1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 hidden="1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 hidden="1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 hidden="1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 hidden="1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 hidden="1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 hidden="1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 hidden="1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 hidden="1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 hidden="1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 hidden="1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 hidden="1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 hidden="1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 hidden="1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 hidden="1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 hidden="1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 hidden="1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 hidden="1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 hidden="1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 hidden="1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 hidden="1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 hidden="1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 hidden="1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 hidden="1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 hidden="1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 hidden="1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 hidden="1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 hidden="1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 hidden="1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 hidden="1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 hidden="1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 hidden="1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 hidden="1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 hidden="1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 hidden="1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 hidden="1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 hidden="1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 hidden="1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 hidden="1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 hidden="1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 hidden="1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 hidden="1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 hidden="1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 hidden="1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 hidden="1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 hidden="1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 hidden="1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 hidden="1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 hidden="1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 hidden="1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 hidden="1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 hidden="1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 hidden="1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 hidden="1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 hidden="1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 hidden="1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 hidden="1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 hidden="1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 hidden="1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 hidden="1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 hidden="1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 hidden="1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 hidden="1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 hidden="1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 hidden="1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 hidden="1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 hidden="1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 hidden="1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 hidden="1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 hidden="1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 hidden="1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 hidden="1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 hidden="1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 hidden="1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 hidden="1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 hidden="1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 hidden="1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 hidden="1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 hidden="1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 hidden="1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 hidden="1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 hidden="1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 hidden="1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 hidden="1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 hidden="1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 hidden="1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 hidden="1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 hidden="1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 hidden="1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 hidden="1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 hidden="1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 hidden="1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 hidden="1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 hidden="1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 hidden="1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 hidden="1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 hidden="1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 hidden="1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 hidden="1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 hidden="1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 hidden="1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 hidden="1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 hidden="1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 hidden="1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 hidden="1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 hidden="1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 hidden="1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 hidden="1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 hidden="1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 hidden="1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 hidden="1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 hidden="1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 hidden="1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 hidden="1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 hidden="1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 hidden="1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 hidden="1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 hidden="1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 hidden="1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 hidden="1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 hidden="1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 hidden="1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 hidden="1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 hidden="1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 hidden="1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 hidden="1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 hidden="1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 hidden="1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 hidden="1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 hidden="1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 hidden="1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 hidden="1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 hidden="1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 hidden="1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 hidden="1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 hidden="1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 hidden="1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 hidden="1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 hidden="1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 hidden="1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 hidden="1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 hidden="1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 hidden="1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 hidden="1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 hidden="1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 hidden="1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 hidden="1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 hidden="1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 hidden="1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 hidden="1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 hidden="1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 hidden="1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 hidden="1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 hidden="1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 hidden="1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 hidden="1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 hidden="1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 hidden="1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 hidden="1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 hidden="1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 hidden="1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 hidden="1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 hidden="1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 hidden="1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 hidden="1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 hidden="1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 hidden="1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 hidden="1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 hidden="1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 hidden="1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 hidden="1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 hidden="1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 hidden="1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 hidden="1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 hidden="1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 hidden="1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 hidden="1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 hidden="1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 hidden="1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 hidden="1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 hidden="1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 hidden="1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 hidden="1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 hidden="1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 hidden="1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 hidden="1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 hidden="1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 hidden="1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 hidden="1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 hidden="1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 hidden="1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 hidden="1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 hidden="1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 hidden="1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 hidden="1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 hidden="1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 hidden="1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 hidden="1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 hidden="1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 hidden="1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 hidden="1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 hidden="1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 hidden="1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 hidden="1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 hidden="1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 hidden="1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 hidden="1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 hidden="1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 hidden="1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 hidden="1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 hidden="1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 hidden="1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 hidden="1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 hidden="1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 hidden="1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 hidden="1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 hidden="1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 hidden="1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 hidden="1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 hidden="1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 hidden="1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 hidden="1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 hidden="1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 hidden="1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 hidden="1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 hidden="1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 hidden="1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 hidden="1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 hidden="1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 hidden="1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 hidden="1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 hidden="1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 hidden="1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 hidden="1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 hidden="1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 hidden="1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 hidden="1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 hidden="1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 hidden="1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 hidden="1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 hidden="1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 hidden="1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 hidden="1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 hidden="1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 hidden="1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 hidden="1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 hidden="1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 hidden="1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 hidden="1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 hidden="1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 hidden="1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 hidden="1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 hidden="1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 hidden="1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 hidden="1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 hidden="1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 hidden="1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 hidden="1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 hidden="1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 hidden="1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 hidden="1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 hidden="1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 hidden="1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 hidden="1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 hidden="1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 hidden="1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 hidden="1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 hidden="1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 hidden="1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 hidden="1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 hidden="1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 hidden="1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 hidden="1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 hidden="1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 hidden="1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 hidden="1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 hidden="1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 hidden="1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 hidden="1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 hidden="1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 hidden="1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 hidden="1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 hidden="1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 hidden="1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 hidden="1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 hidden="1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 hidden="1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 hidden="1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 hidden="1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 hidden="1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 hidden="1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 hidden="1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 hidden="1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 hidden="1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 hidden="1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 hidden="1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 hidden="1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 hidden="1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 hidden="1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 hidden="1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 hidden="1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 hidden="1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 hidden="1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 hidden="1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 hidden="1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 hidden="1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 hidden="1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 hidden="1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 hidden="1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 hidden="1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 hidden="1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 hidden="1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 hidden="1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 hidden="1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 hidden="1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 hidden="1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 hidden="1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 hidden="1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 hidden="1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 hidden="1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 hidden="1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 hidden="1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 hidden="1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 hidden="1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 hidden="1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 hidden="1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 hidden="1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 hidden="1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 hidden="1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 hidden="1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 hidden="1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 hidden="1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 hidden="1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 hidden="1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 hidden="1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 hidden="1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 hidden="1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 hidden="1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 hidden="1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 hidden="1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 hidden="1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 hidden="1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 hidden="1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 hidden="1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 hidden="1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 hidden="1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 hidden="1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 hidden="1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 hidden="1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 hidden="1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 hidden="1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 hidden="1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 hidden="1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 hidden="1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 hidden="1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 hidden="1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 hidden="1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 hidden="1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 hidden="1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 hidden="1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 hidden="1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 hidden="1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 hidden="1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 hidden="1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 hidden="1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 hidden="1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 hidden="1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 hidden="1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 hidden="1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 hidden="1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 hidden="1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 hidden="1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 hidden="1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 hidden="1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 hidden="1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 hidden="1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 hidden="1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 hidden="1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 hidden="1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 hidden="1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 hidden="1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 hidden="1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 hidden="1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 hidden="1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 hidden="1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 hidden="1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 hidden="1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 hidden="1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 hidden="1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 hidden="1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 hidden="1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 hidden="1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 hidden="1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 hidden="1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 hidden="1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 hidden="1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 hidden="1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 hidden="1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 hidden="1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 hidden="1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 hidden="1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 hidden="1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 hidden="1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 hidden="1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 hidden="1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 hidden="1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 hidden="1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 hidden="1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 hidden="1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 hidden="1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 hidden="1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 hidden="1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 hidden="1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 hidden="1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 hidden="1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 hidden="1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 hidden="1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 hidden="1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 hidden="1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 hidden="1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 hidden="1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 hidden="1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 hidden="1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 hidden="1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 hidden="1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 hidden="1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 hidden="1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 hidden="1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 hidden="1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 hidden="1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 hidden="1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 hidden="1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 hidden="1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 hidden="1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 hidden="1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 hidden="1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 hidden="1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 hidden="1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 hidden="1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 hidden="1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 hidden="1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 hidden="1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 hidden="1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 hidden="1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 hidden="1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 hidden="1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 hidden="1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 hidden="1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 hidden="1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 hidden="1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 hidden="1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 hidden="1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 hidden="1">
      <c r="AG1768" s="40" t="str">
        <f t="shared" si="95"/>
        <v/>
      </c>
      <c r="AH1768" s="40" t="str">
        <f>IFERROR(VLOOKUP(AG1768,AKT!$E$4:$G$350,3,FALSE),"")</f>
        <v/>
      </c>
    </row>
    <row r="1769" spans="31:34" hidden="1">
      <c r="AG1769" s="40" t="str">
        <f t="shared" si="95"/>
        <v/>
      </c>
      <c r="AH1769" s="40" t="str">
        <f>IFERROR(VLOOKUP(AG1769,AKT!$E$4:$G$350,3,FALSE),"")</f>
        <v/>
      </c>
    </row>
    <row r="1770" spans="31:34" hidden="1">
      <c r="AG1770" s="40" t="str">
        <f t="shared" si="95"/>
        <v/>
      </c>
      <c r="AH1770" s="40" t="str">
        <f>IFERROR(VLOOKUP(AG1770,AKT!$E$4:$G$350,3,FALSE),"")</f>
        <v/>
      </c>
    </row>
    <row r="1771" spans="31:34" hidden="1">
      <c r="AG1771" s="40" t="str">
        <f t="shared" si="95"/>
        <v/>
      </c>
      <c r="AH1771" s="40" t="str">
        <f>IFERROR(VLOOKUP(AG1771,AKT!$E$4:$G$350,3,FALSE),"")</f>
        <v/>
      </c>
    </row>
    <row r="1772" spans="31:34" hidden="1">
      <c r="AG1772" s="40" t="str">
        <f t="shared" si="95"/>
        <v/>
      </c>
      <c r="AH1772" s="40" t="str">
        <f>IFERROR(VLOOKUP(AG1772,AKT!$E$4:$G$350,3,FALSE),"")</f>
        <v/>
      </c>
    </row>
    <row r="1773" spans="31:34" hidden="1">
      <c r="AG1773" s="40" t="str">
        <f t="shared" si="95"/>
        <v/>
      </c>
      <c r="AH1773" s="40" t="str">
        <f>IFERROR(VLOOKUP(AG1773,AKT!$E$4:$G$350,3,FALSE),"")</f>
        <v/>
      </c>
    </row>
    <row r="1774" spans="31:34" hidden="1">
      <c r="AG1774" s="40" t="str">
        <f t="shared" si="95"/>
        <v/>
      </c>
      <c r="AH1774" s="40" t="str">
        <f>IFERROR(VLOOKUP(AG1774,AKT!$E$4:$G$350,3,FALSE),"")</f>
        <v/>
      </c>
    </row>
    <row r="1775" spans="31:34" hidden="1">
      <c r="AG1775" s="40" t="str">
        <f t="shared" si="95"/>
        <v/>
      </c>
      <c r="AH1775" s="40" t="str">
        <f>IFERROR(VLOOKUP(AG1775,AKT!$E$4:$G$350,3,FALSE),"")</f>
        <v/>
      </c>
    </row>
    <row r="1776" spans="31:34" hidden="1">
      <c r="AG1776" s="40" t="str">
        <f t="shared" si="95"/>
        <v/>
      </c>
      <c r="AH1776" s="40" t="str">
        <f>IFERROR(VLOOKUP(AG1776,AKT!$E$4:$G$350,3,FALSE),"")</f>
        <v/>
      </c>
    </row>
    <row r="1777" spans="33:34" hidden="1">
      <c r="AG1777" s="40" t="str">
        <f t="shared" si="95"/>
        <v/>
      </c>
      <c r="AH1777" s="40" t="str">
        <f>IFERROR(VLOOKUP(AG1777,AKT!$E$4:$G$350,3,FALSE),"")</f>
        <v/>
      </c>
    </row>
    <row r="1778" spans="33:34" hidden="1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O7" sqref="O7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287"/>
    </row>
    <row r="2" spans="1:16384" ht="21" customHeight="1">
      <c r="B2" s="351" t="s">
        <v>3013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287"/>
    </row>
    <row r="3" spans="1:16384" s="19" customFormat="1" ht="15">
      <c r="B3" s="18"/>
      <c r="C3" s="18"/>
      <c r="D3" s="18"/>
      <c r="G3" s="271"/>
      <c r="I3" s="271"/>
      <c r="Q3" s="20"/>
      <c r="V3" s="144" t="s">
        <v>3017</v>
      </c>
    </row>
    <row r="4" spans="1:16384" s="295" customFormat="1" ht="89.25">
      <c r="A4" s="294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88" t="s">
        <v>3704</v>
      </c>
      <c r="V4" s="289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259675</v>
      </c>
      <c r="E5" s="251"/>
      <c r="F5" s="251"/>
      <c r="G5" s="324">
        <v>0</v>
      </c>
      <c r="H5" s="251"/>
      <c r="I5" s="251">
        <f>100000+100000+100000-96036-15464-2009</f>
        <v>186491</v>
      </c>
      <c r="J5" s="251">
        <f>6720+6720+6720+4000+4000+3200+3000+3000+3000+9000</f>
        <v>49360</v>
      </c>
      <c r="K5" s="251">
        <f>1900+5300+3700+3000+3800+3000+4000-876</f>
        <v>23824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4290375</v>
      </c>
      <c r="E6" s="6">
        <f>'A.2 PRIHODI I RASHODI IF'!E7</f>
        <v>3543755</v>
      </c>
      <c r="F6" s="6">
        <f>'A.2 PRIHODI I RASHODI IF'!E8</f>
        <v>0</v>
      </c>
      <c r="G6" s="6">
        <f>'A.2 PRIHODI I RASHODI IF'!E10</f>
        <v>153100</v>
      </c>
      <c r="H6" s="6">
        <f>'A.2 PRIHODI I RASHODI IF'!E12</f>
        <v>0</v>
      </c>
      <c r="I6" s="6">
        <f>'A.2 PRIHODI I RASHODI IF'!E13+'B.2 RAČUN FINANC IF'!E7</f>
        <v>562020</v>
      </c>
      <c r="J6" s="6">
        <f>'A.2 PRIHODI I RASHODI IF'!E15</f>
        <v>0</v>
      </c>
      <c r="K6" s="6">
        <f>'A.2 PRIHODI I RASHODI IF'!E16</f>
        <v>26300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5200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2217 SVEUČILIŠTE U RIJECI - PRAVNI FAKULTET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-232875</v>
      </c>
      <c r="E7" s="252"/>
      <c r="F7" s="252"/>
      <c r="G7" s="252">
        <v>-6235</v>
      </c>
      <c r="H7" s="252"/>
      <c r="I7" s="252">
        <f>-100000-100000</f>
        <v>-200000</v>
      </c>
      <c r="J7" s="252">
        <f>-6720-6720-4000-3200-3000-3000</f>
        <v>-26640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4317175</v>
      </c>
      <c r="E8" s="6">
        <f>+E5+E6+E7</f>
        <v>3543755</v>
      </c>
      <c r="F8" s="6">
        <f t="shared" ref="F8:S8" si="1">+F5+F6+F7</f>
        <v>0</v>
      </c>
      <c r="G8" s="6">
        <f t="shared" si="1"/>
        <v>146865</v>
      </c>
      <c r="H8" s="6">
        <f t="shared" si="1"/>
        <v>0</v>
      </c>
      <c r="I8" s="6">
        <f t="shared" si="1"/>
        <v>548511</v>
      </c>
      <c r="J8" s="6">
        <f t="shared" si="1"/>
        <v>22720</v>
      </c>
      <c r="K8" s="6">
        <f t="shared" si="1"/>
        <v>50124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5200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4317175</v>
      </c>
      <c r="E9" s="6">
        <f>'A.2 PRIHODI I RASHODI IF'!E33</f>
        <v>3543755</v>
      </c>
      <c r="F9" s="6">
        <f>'A.2 PRIHODI I RASHODI IF'!E34</f>
        <v>0</v>
      </c>
      <c r="G9" s="6">
        <f>'A.2 PRIHODI I RASHODI IF'!E36+'B.2 RAČUN FINANC IF'!E14</f>
        <v>146865</v>
      </c>
      <c r="H9" s="6">
        <f>'A.2 PRIHODI I RASHODI IF'!E38</f>
        <v>0</v>
      </c>
      <c r="I9" s="6">
        <f>'A.2 PRIHODI I RASHODI IF'!E39</f>
        <v>548511</v>
      </c>
      <c r="J9" s="6">
        <f>'A.2 PRIHODI I RASHODI IF'!E41</f>
        <v>22720</v>
      </c>
      <c r="K9" s="6">
        <f>'A.2 PRIHODI I RASHODI IF'!E42</f>
        <v>50124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5200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2217 SVEUČILIŠTE U RIJECI - PRAVNI FAKULTET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2217 SVEUČILIŠTE U RIJECI - PRAVNI FAKULTET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2217 SVEUČILIŠTE U RIJECI - PRAVNI FAKULTET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88" t="s">
        <v>3704</v>
      </c>
      <c r="V12" s="289" t="s">
        <v>3705</v>
      </c>
      <c r="W12" s="23" t="str">
        <f>'OPĆI DIO'!$C$1</f>
        <v>2217 SVEUČILIŠTE U RIJECI - PRAVNI FAKULTET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232875</v>
      </c>
      <c r="E13" s="83">
        <f t="shared" ref="E13:V13" si="260">-E7</f>
        <v>0</v>
      </c>
      <c r="F13" s="83">
        <f t="shared" si="260"/>
        <v>0</v>
      </c>
      <c r="G13" s="83">
        <f>-G7</f>
        <v>6235</v>
      </c>
      <c r="H13" s="83">
        <f t="shared" si="260"/>
        <v>0</v>
      </c>
      <c r="I13" s="83">
        <f t="shared" si="260"/>
        <v>200000</v>
      </c>
      <c r="J13" s="83">
        <f t="shared" si="260"/>
        <v>26640</v>
      </c>
      <c r="K13" s="83">
        <f t="shared" si="260"/>
        <v>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2217 SVEUČILIŠTE U RIJECI - PRAVNI FAKULTET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4307045</v>
      </c>
      <c r="E14" s="6">
        <f>'A.2 PRIHODI I RASHODI IF'!F7</f>
        <v>3560425</v>
      </c>
      <c r="F14" s="6">
        <f>'A.2 PRIHODI I RASHODI IF'!F8</f>
        <v>0</v>
      </c>
      <c r="G14" s="6">
        <f>'A.2 PRIHODI I RASHODI IF'!F10</f>
        <v>153100</v>
      </c>
      <c r="H14" s="6">
        <f>'A.2 PRIHODI I RASHODI IF'!F12</f>
        <v>0</v>
      </c>
      <c r="I14" s="6">
        <f>'A.2 PRIHODI I RASHODI IF'!F13+'B.2 RAČUN FINANC IF'!F7</f>
        <v>562020</v>
      </c>
      <c r="J14" s="6">
        <f>'A.2 PRIHODI I RASHODI IF'!F15</f>
        <v>0</v>
      </c>
      <c r="K14" s="6">
        <f>'A.2 PRIHODI I RASHODI IF'!F16</f>
        <v>26300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5200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2217 SVEUČILIŠTE U RIJECI - PRAVNI FAKULTET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-119155</v>
      </c>
      <c r="E15" s="253"/>
      <c r="F15" s="253"/>
      <c r="G15" s="253">
        <v>-6235</v>
      </c>
      <c r="H15" s="253"/>
      <c r="I15" s="253">
        <v>-100000</v>
      </c>
      <c r="J15" s="253">
        <f>-6720-3200-3000</f>
        <v>-12920</v>
      </c>
      <c r="K15" s="253"/>
      <c r="L15" s="253"/>
      <c r="M15" s="251"/>
      <c r="N15" s="253"/>
      <c r="O15" s="253"/>
      <c r="P15" s="253"/>
      <c r="Q15" s="253"/>
      <c r="R15" s="253"/>
      <c r="S15" s="253"/>
      <c r="T15" s="253"/>
      <c r="U15" s="253"/>
      <c r="V15" s="253"/>
      <c r="W15" s="23" t="str">
        <f>'OPĆI DIO'!$C$1</f>
        <v>2217 SVEUČILIŠTE U RIJECI - PRAVNI FAKULTET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4420765</v>
      </c>
      <c r="E16" s="6">
        <f>+E13+E14+E15</f>
        <v>3560425</v>
      </c>
      <c r="F16" s="6">
        <f t="shared" ref="F16:V16" si="261">+F13+F14+F15</f>
        <v>0</v>
      </c>
      <c r="G16" s="6">
        <f t="shared" si="261"/>
        <v>153100</v>
      </c>
      <c r="H16" s="6">
        <f t="shared" si="261"/>
        <v>0</v>
      </c>
      <c r="I16" s="6">
        <f t="shared" si="261"/>
        <v>662020</v>
      </c>
      <c r="J16" s="6">
        <f t="shared" si="261"/>
        <v>13720</v>
      </c>
      <c r="K16" s="6">
        <f t="shared" si="261"/>
        <v>26300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5200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2217 SVEUČILIŠTE U RIJECI - PRAVNI FAKULTET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4420765</v>
      </c>
      <c r="E17" s="6">
        <f>'A.2 PRIHODI I RASHODI IF'!F33</f>
        <v>3560425</v>
      </c>
      <c r="F17" s="6">
        <f>'A.2 PRIHODI I RASHODI IF'!F34</f>
        <v>0</v>
      </c>
      <c r="G17" s="6">
        <f>'A.2 PRIHODI I RASHODI IF'!F36+'B.2 RAČUN FINANC IF'!F14</f>
        <v>153100</v>
      </c>
      <c r="H17" s="6">
        <f>'A.2 PRIHODI I RASHODI IF'!F38</f>
        <v>0</v>
      </c>
      <c r="I17" s="6">
        <f>'A.2 PRIHODI I RASHODI IF'!F39</f>
        <v>662020</v>
      </c>
      <c r="J17" s="6">
        <f>'A.2 PRIHODI I RASHODI IF'!F41</f>
        <v>13720</v>
      </c>
      <c r="K17" s="6">
        <f>'A.2 PRIHODI I RASHODI IF'!F42</f>
        <v>26300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5200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2217 SVEUČILIŠTE U RIJECI - PRAVNI FAKULTET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2217 SVEUČILIŠTE U RIJECI - PRAVNI FAKULTET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2217 SVEUČILIŠTE U RIJECI - PRAVNI FAKULTET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88" t="s">
        <v>3704</v>
      </c>
      <c r="V20" s="289" t="s">
        <v>3705</v>
      </c>
      <c r="W20" s="23" t="str">
        <f>'OPĆI DIO'!$C$1</f>
        <v>2217 SVEUČILIŠTE U RIJECI - PRAVNI FAKULTET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119155</v>
      </c>
      <c r="E21" s="83">
        <f t="shared" ref="E21:V21" si="264">-E15</f>
        <v>0</v>
      </c>
      <c r="F21" s="83">
        <f t="shared" si="264"/>
        <v>0</v>
      </c>
      <c r="G21" s="83">
        <f>-G15</f>
        <v>6235</v>
      </c>
      <c r="H21" s="83">
        <f t="shared" si="264"/>
        <v>0</v>
      </c>
      <c r="I21" s="83">
        <f t="shared" si="264"/>
        <v>100000</v>
      </c>
      <c r="J21" s="83">
        <f t="shared" si="264"/>
        <v>12920</v>
      </c>
      <c r="K21" s="83">
        <f t="shared" si="264"/>
        <v>0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2217 SVEUČILIŠTE U RIJECI - PRAVNI FAKULTET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4323799</v>
      </c>
      <c r="E22" s="6">
        <f>'A.2 PRIHODI I RASHODI IF'!G7</f>
        <v>3577179</v>
      </c>
      <c r="F22" s="6">
        <f>'A.2 PRIHODI I RASHODI IF'!G8</f>
        <v>0</v>
      </c>
      <c r="G22" s="6">
        <f>'A.2 PRIHODI I RASHODI IF'!G10</f>
        <v>153100</v>
      </c>
      <c r="H22" s="6">
        <f>'A.2 PRIHODI I RASHODI IF'!G12</f>
        <v>0</v>
      </c>
      <c r="I22" s="6">
        <f>'A.2 PRIHODI I RASHODI IF'!G13+'B.2 RAČUN FINANC IF'!G7</f>
        <v>562020</v>
      </c>
      <c r="J22" s="6">
        <f>'A.2 PRIHODI I RASHODI IF'!G15</f>
        <v>0</v>
      </c>
      <c r="K22" s="6">
        <f>'A.2 PRIHODI I RASHODI IF'!G16</f>
        <v>26300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5200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2217 SVEUČILIŠTE U RIJECI - PRAVNI FAKULTET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-6235</v>
      </c>
      <c r="E23" s="253"/>
      <c r="F23" s="253"/>
      <c r="G23" s="253">
        <v>-6235</v>
      </c>
      <c r="H23" s="253"/>
      <c r="I23" s="253"/>
      <c r="J23" s="253"/>
      <c r="K23" s="253"/>
      <c r="L23" s="253"/>
      <c r="M23" s="251"/>
      <c r="N23" s="253"/>
      <c r="O23" s="253"/>
      <c r="P23" s="253"/>
      <c r="Q23" s="253"/>
      <c r="R23" s="253"/>
      <c r="S23" s="253"/>
      <c r="T23" s="253"/>
      <c r="U23" s="253"/>
      <c r="V23" s="253"/>
      <c r="W23" s="23" t="str">
        <f>'OPĆI DIO'!$C$1</f>
        <v>2217 SVEUČILIŠTE U RIJECI - PRAVNI FAKULTET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4436719</v>
      </c>
      <c r="E24" s="6">
        <f>+E21+E22+E23</f>
        <v>3577179</v>
      </c>
      <c r="F24" s="6">
        <f t="shared" ref="F24:V24" si="265">+F21+F22+F23</f>
        <v>0</v>
      </c>
      <c r="G24" s="6">
        <f t="shared" si="265"/>
        <v>153100</v>
      </c>
      <c r="H24" s="6">
        <f t="shared" si="265"/>
        <v>0</v>
      </c>
      <c r="I24" s="6">
        <f t="shared" si="265"/>
        <v>662020</v>
      </c>
      <c r="J24" s="6">
        <f t="shared" si="265"/>
        <v>12920</v>
      </c>
      <c r="K24" s="6">
        <f t="shared" si="265"/>
        <v>26300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5200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2217 SVEUČILIŠTE U RIJECI - PRAVNI FAKULTET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4436719</v>
      </c>
      <c r="E25" s="6">
        <f>'A.2 PRIHODI I RASHODI IF'!G33</f>
        <v>3577179</v>
      </c>
      <c r="F25" s="6">
        <f>'A.2 PRIHODI I RASHODI IF'!G34</f>
        <v>0</v>
      </c>
      <c r="G25" s="6">
        <f>'A.2 PRIHODI I RASHODI IF'!G36+'B.2 RAČUN FINANC IF'!G14</f>
        <v>153100</v>
      </c>
      <c r="H25" s="6">
        <f>'A.2 PRIHODI I RASHODI IF'!G38</f>
        <v>0</v>
      </c>
      <c r="I25" s="6">
        <f>'A.2 PRIHODI I RASHODI IF'!G39</f>
        <v>662020</v>
      </c>
      <c r="J25" s="6">
        <f>'A.2 PRIHODI I RASHODI IF'!G41</f>
        <v>12920</v>
      </c>
      <c r="K25" s="6">
        <f>'A.2 PRIHODI I RASHODI IF'!G42</f>
        <v>26300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5200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2217 SVEUČILIŠTE U RIJECI - PRAVNI FAKULTET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2217 SVEUČILIŠTE U RIJECI - PRAVNI FAKULTET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2" zoomScale="90" zoomScaleNormal="90" workbookViewId="0">
      <selection activeCell="D12" sqref="D12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55" t="s">
        <v>2864</v>
      </c>
      <c r="B2" s="355"/>
      <c r="C2" s="355"/>
      <c r="D2" s="355"/>
      <c r="E2" s="355"/>
      <c r="F2" s="355"/>
      <c r="G2" s="355"/>
      <c r="H2" s="355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55" t="s">
        <v>2865</v>
      </c>
      <c r="B4" s="355"/>
      <c r="C4" s="355"/>
      <c r="D4" s="355"/>
      <c r="E4" s="355"/>
      <c r="F4" s="355"/>
      <c r="G4" s="355"/>
      <c r="H4" s="355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55" t="s">
        <v>3653</v>
      </c>
      <c r="B6" s="355"/>
      <c r="C6" s="355"/>
      <c r="D6" s="355"/>
      <c r="E6" s="355"/>
      <c r="F6" s="355"/>
      <c r="G6" s="355"/>
      <c r="H6" s="355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56" t="s">
        <v>3654</v>
      </c>
      <c r="B8" s="357"/>
      <c r="C8" s="358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52">
        <v>1</v>
      </c>
      <c r="B9" s="353"/>
      <c r="C9" s="354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3825745</v>
      </c>
      <c r="E10" s="237">
        <f>+E11+E19</f>
        <v>4382773</v>
      </c>
      <c r="F10" s="237">
        <f>+F11+F19</f>
        <v>4290375</v>
      </c>
      <c r="G10" s="237">
        <f>+G11+G19</f>
        <v>4307045</v>
      </c>
      <c r="H10" s="237">
        <f>+H11+H19</f>
        <v>4323799</v>
      </c>
      <c r="I10" s="235" t="str">
        <f>'OPĆI DIO'!$C$1</f>
        <v>2217 SVEUČILIŠTE U RIJECI - PRAVNI FAKULTET</v>
      </c>
    </row>
    <row r="11" spans="1:10">
      <c r="A11" s="206">
        <v>6</v>
      </c>
      <c r="B11" s="206"/>
      <c r="C11" s="206" t="s">
        <v>3655</v>
      </c>
      <c r="D11" s="229">
        <f>SUM(D12:D18)</f>
        <v>3825745</v>
      </c>
      <c r="E11" s="229">
        <f>SUM(E12:E18)</f>
        <v>4380773</v>
      </c>
      <c r="F11" s="229">
        <f>SUM(F12:F18)</f>
        <v>4290375</v>
      </c>
      <c r="G11" s="229">
        <f>SUM(G12:G18)</f>
        <v>4307045</v>
      </c>
      <c r="H11" s="229">
        <f>SUM(H12:H18)</f>
        <v>4323799</v>
      </c>
      <c r="I11" s="235" t="str">
        <f>'OPĆI DIO'!$C$1</f>
        <v>2217 SVEUČILIŠTE U RIJECI - PRAVNI FAKULTET</v>
      </c>
    </row>
    <row r="12" spans="1:10">
      <c r="A12" s="206"/>
      <c r="B12" s="207" t="s">
        <v>2868</v>
      </c>
      <c r="C12" s="207" t="s">
        <v>2867</v>
      </c>
      <c r="D12" s="265" t="s">
        <v>6644</v>
      </c>
      <c r="E12" s="265">
        <v>0</v>
      </c>
      <c r="F12" s="255">
        <f>SUMIF('Unos prihoda i primitaka'!$L$3:$L$501,$B12,'Unos prihoda i primitaka'!G$3:G$501)</f>
        <v>0</v>
      </c>
      <c r="G12" s="255">
        <f>SUMIF('Unos prihoda i primitaka'!$L$3:$L$501,$B12,'Unos prihoda i primitaka'!H$3:H$501)</f>
        <v>0</v>
      </c>
      <c r="H12" s="255">
        <f>SUMIF('Unos prihoda i primitaka'!$L$3:$L$501,$B12,'Unos prihoda i primitaka'!I$3:I$501)</f>
        <v>0</v>
      </c>
      <c r="I12" s="235" t="str">
        <f>'OPĆI DIO'!$C$1</f>
        <v>2217 SVEUČILIŠTE U RIJECI - PRAVNI FAKULTET</v>
      </c>
    </row>
    <row r="13" spans="1:10" ht="30">
      <c r="A13" s="206"/>
      <c r="B13" s="207" t="s">
        <v>2870</v>
      </c>
      <c r="C13" s="207" t="s">
        <v>2869</v>
      </c>
      <c r="D13" s="265">
        <v>232850</v>
      </c>
      <c r="E13" s="265">
        <f>15500+86086+933</f>
        <v>102519</v>
      </c>
      <c r="F13" s="255">
        <f>SUMIF('Unos prihoda i primitaka'!$L$3:$L$501,$B13,'Unos prihoda i primitaka'!G$3:G$501)</f>
        <v>26300</v>
      </c>
      <c r="G13" s="255">
        <f>SUMIF('Unos prihoda i primitaka'!$L$3:$L$501,$B13,'Unos prihoda i primitaka'!H$3:H$501)</f>
        <v>26300</v>
      </c>
      <c r="H13" s="255">
        <f>SUMIF('Unos prihoda i primitaka'!$L$3:$L$501,$B13,'Unos prihoda i primitaka'!I$3:I$501)</f>
        <v>26300</v>
      </c>
      <c r="I13" s="235" t="str">
        <f>'OPĆI DIO'!$C$1</f>
        <v>2217 SVEUČILIŠTE U RIJECI - PRAVNI FAKULTET</v>
      </c>
    </row>
    <row r="14" spans="1:10">
      <c r="A14" s="206"/>
      <c r="B14" s="207" t="s">
        <v>2872</v>
      </c>
      <c r="C14" s="207" t="s">
        <v>2871</v>
      </c>
      <c r="D14" s="265">
        <v>222</v>
      </c>
      <c r="E14" s="265">
        <v>398</v>
      </c>
      <c r="F14" s="255">
        <f>SUMIF('Unos prihoda i primitaka'!$L$3:$L$501,$B14,'Unos prihoda i primitaka'!G$3:G$501)</f>
        <v>0</v>
      </c>
      <c r="G14" s="255">
        <f>SUMIF('Unos prihoda i primitaka'!$L$3:$L$501,$B14,'Unos prihoda i primitaka'!H$3:H$501)</f>
        <v>0</v>
      </c>
      <c r="H14" s="255">
        <f>SUMIF('Unos prihoda i primitaka'!$L$3:$L$501,$B14,'Unos prihoda i primitaka'!I$3:I$501)</f>
        <v>0</v>
      </c>
      <c r="I14" s="235" t="str">
        <f>'OPĆI DIO'!$C$1</f>
        <v>2217 SVEUČILIŠTE U RIJECI - PRAVNI FAKULTET</v>
      </c>
    </row>
    <row r="15" spans="1:10" ht="45">
      <c r="A15" s="206"/>
      <c r="B15" s="207" t="s">
        <v>2873</v>
      </c>
      <c r="C15" s="207" t="s">
        <v>2874</v>
      </c>
      <c r="D15" s="265">
        <v>478000</v>
      </c>
      <c r="E15" s="265">
        <v>600632</v>
      </c>
      <c r="F15" s="255">
        <f>SUMIF('Unos prihoda i primitaka'!$L$3:$L$501,$B15,'Unos prihoda i primitaka'!G$3:G$501)</f>
        <v>562020</v>
      </c>
      <c r="G15" s="255">
        <f>SUMIF('Unos prihoda i primitaka'!$L$3:$L$501,$B15,'Unos prihoda i primitaka'!H$3:H$501)</f>
        <v>562020</v>
      </c>
      <c r="H15" s="255">
        <f>SUMIF('Unos prihoda i primitaka'!$L$3:$L$501,$B15,'Unos prihoda i primitaka'!I$3:I$501)</f>
        <v>562020</v>
      </c>
      <c r="I15" s="235" t="str">
        <f>'OPĆI DIO'!$C$1</f>
        <v>2217 SVEUČILIŠTE U RIJECI - PRAVNI FAKULTET</v>
      </c>
    </row>
    <row r="16" spans="1:10" ht="30">
      <c r="A16" s="206"/>
      <c r="B16" s="207" t="s">
        <v>2876</v>
      </c>
      <c r="C16" s="207" t="s">
        <v>2875</v>
      </c>
      <c r="D16" s="265">
        <v>113255</v>
      </c>
      <c r="E16" s="265">
        <f>124500-398+912</f>
        <v>125014</v>
      </c>
      <c r="F16" s="255">
        <f>SUMIF('Unos prihoda i primitaka'!$L$3:$L$501,$B16,'Unos prihoda i primitaka'!G$3:G$501)</f>
        <v>158300</v>
      </c>
      <c r="G16" s="255">
        <f>SUMIF('Unos prihoda i primitaka'!$L$3:$L$501,$B16,'Unos prihoda i primitaka'!H$3:H$501)</f>
        <v>158300</v>
      </c>
      <c r="H16" s="255">
        <f>SUMIF('Unos prihoda i primitaka'!$L$3:$L$501,$B16,'Unos prihoda i primitaka'!I$3:I$501)</f>
        <v>158300</v>
      </c>
      <c r="I16" s="235" t="str">
        <f>'OPĆI DIO'!$C$1</f>
        <v>2217 SVEUČILIŠTE U RIJECI - PRAVNI FAKULTET</v>
      </c>
    </row>
    <row r="17" spans="1:9" ht="30">
      <c r="A17" s="206"/>
      <c r="B17" s="207" t="s">
        <v>2879</v>
      </c>
      <c r="C17" s="207" t="s">
        <v>2885</v>
      </c>
      <c r="D17" s="265">
        <v>3001418</v>
      </c>
      <c r="E17" s="265">
        <v>3552210</v>
      </c>
      <c r="F17" s="255">
        <f>SUMIF('Unos prihoda i primitaka'!$L$3:$L$501,$B17,'Unos prihoda i primitaka'!G$3:G$501)</f>
        <v>3543755</v>
      </c>
      <c r="G17" s="255">
        <f>SUMIF('Unos prihoda i primitaka'!$L$3:$L$501,$B17,'Unos prihoda i primitaka'!H$3:H$501)</f>
        <v>3560425</v>
      </c>
      <c r="H17" s="255">
        <f>SUMIF('Unos prihoda i primitaka'!$L$3:$L$501,$B17,'Unos prihoda i primitaka'!I$3:I$501)</f>
        <v>3577179</v>
      </c>
      <c r="I17" s="235" t="str">
        <f>'OPĆI DIO'!$C$1</f>
        <v>2217 SVEUČILIŠTE U RIJECI - PRAVNI FAKULTET</v>
      </c>
    </row>
    <row r="18" spans="1:9">
      <c r="A18" s="206"/>
      <c r="B18" s="207" t="s">
        <v>2878</v>
      </c>
      <c r="C18" s="207" t="s">
        <v>2877</v>
      </c>
      <c r="D18" s="265"/>
      <c r="E18" s="265"/>
      <c r="F18" s="255">
        <f>SUMIF('Unos prihoda i primitaka'!$L$3:$L$501,$B18,'Unos prihoda i primitaka'!G$3:G$501)</f>
        <v>0</v>
      </c>
      <c r="G18" s="255">
        <f>SUMIF('Unos prihoda i primitaka'!$L$3:$L$501,$B18,'Unos prihoda i primitaka'!H$3:H$501)</f>
        <v>0</v>
      </c>
      <c r="H18" s="255">
        <f>SUMIF('Unos prihoda i primitaka'!$L$3:$L$501,$B18,'Unos prihoda i primitaka'!I$3:I$501)</f>
        <v>0</v>
      </c>
      <c r="I18" s="235" t="str">
        <f>'OPĆI DIO'!$C$1</f>
        <v>2217 SVEUČILIŠTE U RIJECI - PRAVNI FAKULTET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0</v>
      </c>
      <c r="E19" s="234">
        <f>+E20+E21</f>
        <v>2000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2217 SVEUČILIŠTE U RIJECI - PRAVNI FAKULTET</v>
      </c>
    </row>
    <row r="20" spans="1:9" ht="30">
      <c r="A20" s="208"/>
      <c r="B20" s="209" t="s">
        <v>2880</v>
      </c>
      <c r="C20" s="207" t="s">
        <v>2881</v>
      </c>
      <c r="D20" s="265"/>
      <c r="E20" s="265">
        <v>2000</v>
      </c>
      <c r="F20" s="255">
        <f>SUMIF('Unos prihoda i primitaka'!$L$3:$L$501,$B20,'Unos prihoda i primitaka'!G$3:G$501)</f>
        <v>0</v>
      </c>
      <c r="G20" s="255">
        <f>SUMIF('Unos prihoda i primitaka'!$L$3:$L$501,$B20,'Unos prihoda i primitaka'!H$3:H$501)</f>
        <v>0</v>
      </c>
      <c r="H20" s="255">
        <f>SUMIF('Unos prihoda i primitaka'!$L$3:$L$501,$B20,'Unos prihoda i primitaka'!I$3:I$501)</f>
        <v>0</v>
      </c>
      <c r="I20" s="235" t="str">
        <f>'OPĆI DIO'!$C$1</f>
        <v>2217 SVEUČILIŠTE U RIJECI - PRAVNI FAKULTET</v>
      </c>
    </row>
    <row r="21" spans="1:9" ht="30">
      <c r="A21" s="208"/>
      <c r="B21" s="209" t="s">
        <v>2882</v>
      </c>
      <c r="C21" s="207" t="s">
        <v>2883</v>
      </c>
      <c r="D21" s="265"/>
      <c r="E21" s="265"/>
      <c r="F21" s="255">
        <f>SUMIF('Unos prihoda i primitaka'!$L$3:$L$501,$B21,'Unos prihoda i primitaka'!G$3:G$501)</f>
        <v>0</v>
      </c>
      <c r="G21" s="255">
        <f>SUMIF('Unos prihoda i primitaka'!$L$3:$L$501,$B21,'Unos prihoda i primitaka'!H$3:H$501)</f>
        <v>0</v>
      </c>
      <c r="H21" s="255">
        <f>SUMIF('Unos prihoda i primitaka'!$L$3:$L$501,$B21,'Unos prihoda i primitaka'!I$3:I$501)</f>
        <v>0</v>
      </c>
      <c r="I21" s="235" t="str">
        <f>'OPĆI DIO'!$C$1</f>
        <v>2217 SVEUČILIŠTE U RIJECI - PRAVNI FAKULTET</v>
      </c>
    </row>
    <row r="22" spans="1:9"/>
    <row r="23" spans="1:9"/>
    <row r="24" spans="1:9" ht="30">
      <c r="A24" s="356" t="s">
        <v>3654</v>
      </c>
      <c r="B24" s="357"/>
      <c r="C24" s="358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52">
        <v>1</v>
      </c>
      <c r="B25" s="353"/>
      <c r="C25" s="354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4">
        <f>+D27+D35</f>
        <v>3908600</v>
      </c>
      <c r="E26" s="254">
        <f>+E27+E35</f>
        <v>4382773</v>
      </c>
      <c r="F26" s="254">
        <f>+F27+F35</f>
        <v>4317175</v>
      </c>
      <c r="G26" s="254">
        <f>+G27+G35</f>
        <v>4420765</v>
      </c>
      <c r="H26" s="254">
        <f>+H27+H35</f>
        <v>4436719</v>
      </c>
      <c r="I26" s="235" t="str">
        <f>'OPĆI DIO'!$C$1</f>
        <v>2217 SVEUČILIŠTE U RIJECI - PRAVNI FAKULTET</v>
      </c>
    </row>
    <row r="27" spans="1:9">
      <c r="A27" s="206">
        <v>3</v>
      </c>
      <c r="B27" s="206"/>
      <c r="C27" s="206" t="s">
        <v>3657</v>
      </c>
      <c r="D27" s="228">
        <f>SUM(D28:D34)</f>
        <v>3885226</v>
      </c>
      <c r="E27" s="228">
        <f>SUM(E28:E34)</f>
        <v>4244448</v>
      </c>
      <c r="F27" s="228">
        <f>SUM(F28:F34)</f>
        <v>4264686</v>
      </c>
      <c r="G27" s="228">
        <f>SUM(G28:G34)</f>
        <v>4367515</v>
      </c>
      <c r="H27" s="228">
        <f>SUM(H28:H34)</f>
        <v>4383469</v>
      </c>
      <c r="I27" s="235" t="str">
        <f>'OPĆI DIO'!$C$1</f>
        <v>2217 SVEUČILIŠTE U RIJECI - PRAVNI FAKULTET</v>
      </c>
    </row>
    <row r="28" spans="1:9">
      <c r="A28" s="206"/>
      <c r="B28" s="207">
        <v>31</v>
      </c>
      <c r="C28" s="207" t="s">
        <v>194</v>
      </c>
      <c r="D28" s="266">
        <v>3214076</v>
      </c>
      <c r="E28" s="266">
        <v>3684904</v>
      </c>
      <c r="F28" s="257">
        <f>SUMIF('Unos rashoda i izdataka'!$P$3:$P$501,$B28,'Unos rashoda i izdataka'!J$3:J$501)+SUMIF('Unos rashoda P4'!$S$3:$S$501,$B28,'Unos rashoda P4'!H$3:H$501)</f>
        <v>3684251</v>
      </c>
      <c r="G28" s="257">
        <f>SUMIF('Unos rashoda i izdataka'!$P$3:$P$501,$B28,'Unos rashoda i izdataka'!K$3:K$501)+SUMIF('Unos rashoda P4'!$S$3:$S$501,$B28,'Unos rashoda P4'!I$3:I$501)</f>
        <v>3795457</v>
      </c>
      <c r="H28" s="257">
        <f>SUMIF('Unos rashoda i izdataka'!$P$3:$P$501,$B28,'Unos rashoda i izdataka'!L$3:L$501)+SUMIF('Unos rashoda P4'!$S$3:$S$501,$B28,'Unos rashoda P4'!J$3:J$501)</f>
        <v>3812211</v>
      </c>
      <c r="I28" s="235" t="str">
        <f>'OPĆI DIO'!$C$1</f>
        <v>2217 SVEUČILIŠTE U RIJECI - PRAVNI FAKULTET</v>
      </c>
    </row>
    <row r="29" spans="1:9">
      <c r="A29" s="209"/>
      <c r="B29" s="209">
        <v>32</v>
      </c>
      <c r="C29" s="217" t="s">
        <v>195</v>
      </c>
      <c r="D29" s="267">
        <v>638244</v>
      </c>
      <c r="E29" s="267">
        <v>526039</v>
      </c>
      <c r="F29" s="257">
        <f>SUMIF('Unos rashoda i izdataka'!$P$3:$P$501,$B29,'Unos rashoda i izdataka'!J$3:J$501)+SUMIF('Unos rashoda P4'!$S$3:$S$501,$B29,'Unos rashoda P4'!H$3:H$501)</f>
        <v>540385</v>
      </c>
      <c r="G29" s="257">
        <f>SUMIF('Unos rashoda i izdataka'!$P$3:$P$501,$B29,'Unos rashoda i izdataka'!K$3:K$501)+SUMIF('Unos rashoda P4'!$S$3:$S$501,$B29,'Unos rashoda P4'!I$3:I$501)</f>
        <v>532008</v>
      </c>
      <c r="H29" s="257">
        <f>SUMIF('Unos rashoda i izdataka'!$P$3:$P$501,$B29,'Unos rashoda i izdataka'!L$3:L$501)+SUMIF('Unos rashoda P4'!$S$3:$S$501,$B29,'Unos rashoda P4'!J$3:J$501)</f>
        <v>531208</v>
      </c>
      <c r="I29" s="235" t="str">
        <f>'OPĆI DIO'!$C$1</f>
        <v>2217 SVEUČILIŠTE U RIJECI - PRAVNI FAKULTET</v>
      </c>
    </row>
    <row r="30" spans="1:9">
      <c r="A30" s="209"/>
      <c r="B30" s="209">
        <v>34</v>
      </c>
      <c r="C30" s="217" t="s">
        <v>196</v>
      </c>
      <c r="D30" s="267">
        <v>6201</v>
      </c>
      <c r="E30" s="267">
        <v>5226</v>
      </c>
      <c r="F30" s="257">
        <f>SUMIF('Unos rashoda i izdataka'!$P$3:$P$501,$B30,'Unos rashoda i izdataka'!J$3:J$501)+SUMIF('Unos rashoda P4'!$S$3:$S$501,$B30,'Unos rashoda P4'!H$3:H$501)</f>
        <v>9950</v>
      </c>
      <c r="G30" s="257">
        <f>SUMIF('Unos rashoda i izdataka'!$P$3:$P$501,$B30,'Unos rashoda i izdataka'!K$3:K$501)+SUMIF('Unos rashoda P4'!$S$3:$S$501,$B30,'Unos rashoda P4'!I$3:I$501)</f>
        <v>9950</v>
      </c>
      <c r="H30" s="257">
        <f>SUMIF('Unos rashoda i izdataka'!$P$3:$P$501,$B30,'Unos rashoda i izdataka'!L$3:L$501)+SUMIF('Unos rashoda P4'!$S$3:$S$501,$B30,'Unos rashoda P4'!J$3:J$501)</f>
        <v>9950</v>
      </c>
      <c r="I30" s="235" t="str">
        <f>'OPĆI DIO'!$C$1</f>
        <v>2217 SVEUČILIŠTE U RIJECI - PRAVNI FAKULTET</v>
      </c>
    </row>
    <row r="31" spans="1:9">
      <c r="A31" s="209"/>
      <c r="B31" s="209">
        <v>35</v>
      </c>
      <c r="C31" s="217" t="s">
        <v>242</v>
      </c>
      <c r="D31" s="267">
        <v>0</v>
      </c>
      <c r="E31" s="267">
        <v>0</v>
      </c>
      <c r="F31" s="257">
        <f>SUMIF('Unos rashoda i izdataka'!$P$3:$P$501,$B31,'Unos rashoda i izdataka'!J$3:J$501)+SUMIF('Unos rashoda P4'!$S$3:$S$501,$B31,'Unos rashoda P4'!H$3:H$501)</f>
        <v>0</v>
      </c>
      <c r="G31" s="257">
        <f>SUMIF('Unos rashoda i izdataka'!$P$3:$P$501,$B31,'Unos rashoda i izdataka'!K$3:K$501)+SUMIF('Unos rashoda P4'!$S$3:$S$501,$B31,'Unos rashoda P4'!I$3:I$501)</f>
        <v>0</v>
      </c>
      <c r="H31" s="257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2217 SVEUČILIŠTE U RIJECI - PRAVNI FAKULTET</v>
      </c>
    </row>
    <row r="32" spans="1:9" ht="30">
      <c r="A32" s="209"/>
      <c r="B32" s="209">
        <v>36</v>
      </c>
      <c r="C32" s="217" t="s">
        <v>197</v>
      </c>
      <c r="D32" s="267">
        <v>21066</v>
      </c>
      <c r="E32" s="267">
        <v>22100</v>
      </c>
      <c r="F32" s="257">
        <f>SUMIF('Unos rashoda i izdataka'!$P$3:$P$501,$B32,'Unos rashoda i izdataka'!J$3:J$501)+SUMIF('Unos rashoda P4'!$S$3:$S$501,$B32,'Unos rashoda P4'!H$3:H$501)</f>
        <v>28400</v>
      </c>
      <c r="G32" s="257">
        <f>SUMIF('Unos rashoda i izdataka'!$P$3:$P$501,$B32,'Unos rashoda i izdataka'!K$3:K$501)+SUMIF('Unos rashoda P4'!$S$3:$S$501,$B32,'Unos rashoda P4'!I$3:I$501)</f>
        <v>28400</v>
      </c>
      <c r="H32" s="257">
        <f>SUMIF('Unos rashoda i izdataka'!$P$3:$P$501,$B32,'Unos rashoda i izdataka'!L$3:L$501)+SUMIF('Unos rashoda P4'!$S$3:$S$501,$B32,'Unos rashoda P4'!J$3:J$501)</f>
        <v>28400</v>
      </c>
      <c r="I32" s="235" t="str">
        <f>'OPĆI DIO'!$C$1</f>
        <v>2217 SVEUČILIŠTE U RIJECI - PRAVNI FAKULTET</v>
      </c>
    </row>
    <row r="33" spans="1:9" ht="30">
      <c r="A33" s="209"/>
      <c r="B33" s="209">
        <v>37</v>
      </c>
      <c r="C33" s="217" t="s">
        <v>243</v>
      </c>
      <c r="D33" s="267">
        <v>2489</v>
      </c>
      <c r="E33" s="267">
        <v>4188</v>
      </c>
      <c r="F33" s="257">
        <f>SUMIF('Unos rashoda i izdataka'!$P$3:$P$501,$B33,'Unos rashoda i izdataka'!J$3:J$501)+SUMIF('Unos rashoda P4'!$S$3:$S$501,$B33,'Unos rashoda P4'!H$3:H$501)</f>
        <v>900</v>
      </c>
      <c r="G33" s="257">
        <f>SUMIF('Unos rashoda i izdataka'!$P$3:$P$501,$B33,'Unos rashoda i izdataka'!K$3:K$501)+SUMIF('Unos rashoda P4'!$S$3:$S$501,$B33,'Unos rashoda P4'!I$3:I$501)</f>
        <v>900</v>
      </c>
      <c r="H33" s="257">
        <f>SUMIF('Unos rashoda i izdataka'!$P$3:$P$501,$B33,'Unos rashoda i izdataka'!L$3:L$501)+SUMIF('Unos rashoda P4'!$S$3:$S$501,$B33,'Unos rashoda P4'!J$3:J$501)</f>
        <v>900</v>
      </c>
      <c r="I33" s="235" t="str">
        <f>'OPĆI DIO'!$C$1</f>
        <v>2217 SVEUČILIŠTE U RIJECI - PRAVNI FAKULTET</v>
      </c>
    </row>
    <row r="34" spans="1:9" ht="30">
      <c r="A34" s="209"/>
      <c r="B34" s="209">
        <v>38</v>
      </c>
      <c r="C34" s="314" t="s">
        <v>6613</v>
      </c>
      <c r="D34" s="267">
        <v>3150</v>
      </c>
      <c r="E34" s="267">
        <v>1991</v>
      </c>
      <c r="F34" s="257">
        <f>SUMIF('Unos rashoda i izdataka'!$P$3:$P$501,$B34,'Unos rashoda i izdataka'!J$3:J$501)+SUMIF('Unos rashoda P4'!$S$3:$S$501,$B34,'Unos rashoda P4'!H$3:H$501)</f>
        <v>800</v>
      </c>
      <c r="G34" s="257">
        <f>SUMIF('Unos rashoda i izdataka'!$P$3:$P$501,$B34,'Unos rashoda i izdataka'!K$3:K$501)+SUMIF('Unos rashoda P4'!$S$3:$S$501,$B34,'Unos rashoda P4'!I$3:I$501)</f>
        <v>800</v>
      </c>
      <c r="H34" s="257">
        <f>SUMIF('Unos rashoda i izdataka'!$P$3:$P$501,$B34,'Unos rashoda i izdataka'!L$3:L$501)+SUMIF('Unos rashoda P4'!$S$3:$S$501,$B34,'Unos rashoda P4'!J$3:J$501)</f>
        <v>800</v>
      </c>
      <c r="I34" s="235" t="str">
        <f>'OPĆI DIO'!$C$1</f>
        <v>2217 SVEUČILIŠTE U RIJECI - PRAVNI FAKULTET</v>
      </c>
    </row>
    <row r="35" spans="1:9" ht="30">
      <c r="A35" s="213">
        <v>4</v>
      </c>
      <c r="B35" s="214"/>
      <c r="C35" s="215" t="s">
        <v>3658</v>
      </c>
      <c r="D35" s="228">
        <f>SUM(D36:D40)</f>
        <v>23374</v>
      </c>
      <c r="E35" s="228">
        <f>SUM(E36:E40)</f>
        <v>138325</v>
      </c>
      <c r="F35" s="228">
        <f>SUM(F36:F40)</f>
        <v>52489</v>
      </c>
      <c r="G35" s="228">
        <f>SUM(G36:G40)</f>
        <v>53250</v>
      </c>
      <c r="H35" s="228">
        <f>SUM(H36:H40)</f>
        <v>53250</v>
      </c>
      <c r="I35" s="235" t="str">
        <f>'OPĆI DIO'!$C$1</f>
        <v>2217 SVEUČILIŠTE U RIJECI - PRAVNI FAKULTET</v>
      </c>
    </row>
    <row r="36" spans="1:9" ht="30">
      <c r="A36" s="207"/>
      <c r="B36" s="207">
        <v>41</v>
      </c>
      <c r="C36" s="216" t="s">
        <v>244</v>
      </c>
      <c r="D36" s="266">
        <v>0</v>
      </c>
      <c r="E36" s="266">
        <v>0</v>
      </c>
      <c r="F36" s="257">
        <f>SUMIF('Unos rashoda i izdataka'!$P$3:$P$501,$B36,'Unos rashoda i izdataka'!J$3:J$501)+SUMIF('Unos rashoda P4'!$S$3:$S$501,$B36,'Unos rashoda P4'!H$3:H$501)</f>
        <v>0</v>
      </c>
      <c r="G36" s="257">
        <f>SUMIF('Unos rashoda i izdataka'!$P$3:$P$501,$B36,'Unos rashoda i izdataka'!K$3:K$501)+SUMIF('Unos rashoda P4'!$S$3:$S$501,$B36,'Unos rashoda P4'!I$3:I$501)</f>
        <v>0</v>
      </c>
      <c r="H36" s="257">
        <f>SUMIF('Unos rashoda i izdataka'!$P$3:$P$501,$B36,'Unos rashoda i izdataka'!L$3:L$501)+SUMIF('Unos rashoda P4'!$S$3:$S$501,$B36,'Unos rashoda P4'!J$3:J$501)</f>
        <v>0</v>
      </c>
      <c r="I36" s="235" t="str">
        <f>'OPĆI DIO'!$C$1</f>
        <v>2217 SVEUČILIŠTE U RIJECI - PRAVNI FAKULTET</v>
      </c>
    </row>
    <row r="37" spans="1:9" ht="30">
      <c r="A37" s="207"/>
      <c r="B37" s="207">
        <v>42</v>
      </c>
      <c r="C37" s="216" t="s">
        <v>225</v>
      </c>
      <c r="D37" s="266">
        <v>23374</v>
      </c>
      <c r="E37" s="266">
        <v>109048</v>
      </c>
      <c r="F37" s="257">
        <f>SUMIF('Unos rashoda i izdataka'!$P$3:$P$501,$B37,'Unos rashoda i izdataka'!J$3:J$501)+SUMIF('Unos rashoda P4'!$S$3:$S$501,$B37,'Unos rashoda P4'!H$3:H$501)</f>
        <v>52489</v>
      </c>
      <c r="G37" s="257">
        <f>SUMIF('Unos rashoda i izdataka'!$P$3:$P$501,$B37,'Unos rashoda i izdataka'!K$3:K$501)+SUMIF('Unos rashoda P4'!$S$3:$S$501,$B37,'Unos rashoda P4'!I$3:I$501)</f>
        <v>53250</v>
      </c>
      <c r="H37" s="257">
        <f>SUMIF('Unos rashoda i izdataka'!$P$3:$P$501,$B37,'Unos rashoda i izdataka'!L$3:L$501)+SUMIF('Unos rashoda P4'!$S$3:$S$501,$B37,'Unos rashoda P4'!J$3:J$501)</f>
        <v>53250</v>
      </c>
      <c r="I37" s="235" t="str">
        <f>'OPĆI DIO'!$C$1</f>
        <v>2217 SVEUČILIŠTE U RIJECI - PRAVNI FAKULTET</v>
      </c>
    </row>
    <row r="38" spans="1:9" ht="30">
      <c r="A38" s="207"/>
      <c r="B38" s="207">
        <v>43</v>
      </c>
      <c r="C38" s="216" t="s">
        <v>245</v>
      </c>
      <c r="D38" s="266">
        <v>0</v>
      </c>
      <c r="E38" s="266">
        <v>0</v>
      </c>
      <c r="F38" s="257">
        <f>SUMIF('Unos rashoda i izdataka'!$P$3:$P$501,$B38,'Unos rashoda i izdataka'!J$3:J$501)+SUMIF('Unos rashoda P4'!$S$3:$S$501,$B38,'Unos rashoda P4'!H$3:H$501)</f>
        <v>0</v>
      </c>
      <c r="G38" s="257">
        <f>SUMIF('Unos rashoda i izdataka'!$P$3:$P$501,$B38,'Unos rashoda i izdataka'!K$3:K$501)+SUMIF('Unos rashoda P4'!$S$3:$S$501,$B38,'Unos rashoda P4'!I$3:I$501)</f>
        <v>0</v>
      </c>
      <c r="H38" s="257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2217 SVEUČILIŠTE U RIJECI - PRAVNI FAKULTET</v>
      </c>
    </row>
    <row r="39" spans="1:9" ht="30">
      <c r="A39" s="207"/>
      <c r="B39" s="207">
        <v>44</v>
      </c>
      <c r="C39" s="216" t="s">
        <v>246</v>
      </c>
      <c r="D39" s="266">
        <v>0</v>
      </c>
      <c r="E39" s="266">
        <v>0</v>
      </c>
      <c r="F39" s="257">
        <f>SUMIF('Unos rashoda i izdataka'!$P$3:$P$501,$B39,'Unos rashoda i izdataka'!J$3:J$501)+SUMIF('Unos rashoda P4'!$S$3:$S$501,$B39,'Unos rashoda P4'!H$3:H$501)</f>
        <v>0</v>
      </c>
      <c r="G39" s="257">
        <f>SUMIF('Unos rashoda i izdataka'!$P$3:$P$501,$B39,'Unos rashoda i izdataka'!K$3:K$501)+SUMIF('Unos rashoda P4'!$S$3:$S$501,$B39,'Unos rashoda P4'!I$3:I$501)</f>
        <v>0</v>
      </c>
      <c r="H39" s="257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2217 SVEUČILIŠTE U RIJECI - PRAVNI FAKULTET</v>
      </c>
    </row>
    <row r="40" spans="1:9" ht="30">
      <c r="A40" s="207"/>
      <c r="B40" s="207">
        <v>45</v>
      </c>
      <c r="C40" s="216" t="s">
        <v>198</v>
      </c>
      <c r="D40" s="266">
        <v>0</v>
      </c>
      <c r="E40" s="266">
        <v>29277</v>
      </c>
      <c r="F40" s="257">
        <f>SUMIF('Unos rashoda i izdataka'!$P$3:$P$501,$B40,'Unos rashoda i izdataka'!J$3:J$501)+SUMIF('Unos rashoda P4'!$S$3:$S$501,$B40,'Unos rashoda P4'!H$3:H$501)</f>
        <v>0</v>
      </c>
      <c r="G40" s="257">
        <f>SUMIF('Unos rashoda i izdataka'!$P$3:$P$501,$B40,'Unos rashoda i izdataka'!K$3:K$501)+SUMIF('Unos rashoda P4'!$S$3:$S$501,$B40,'Unos rashoda P4'!I$3:I$501)</f>
        <v>0</v>
      </c>
      <c r="H40" s="257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2217 SVEUČILIŠTE U RIJECI - PRAVNI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32" activePane="bottomRight" state="frozen"/>
      <selection pane="topRight" activeCell="B1" sqref="B1"/>
      <selection pane="bottomLeft" activeCell="A5" sqref="A5"/>
      <selection pane="bottomRight" activeCell="D53" sqref="D53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07"/>
      <c r="B1" s="355" t="s">
        <v>3659</v>
      </c>
      <c r="C1" s="355"/>
      <c r="D1" s="355"/>
      <c r="E1" s="355"/>
      <c r="F1" s="355"/>
      <c r="G1" s="355"/>
    </row>
    <row r="2" spans="1:8">
      <c r="B2" s="201"/>
      <c r="C2" s="201"/>
      <c r="D2" s="201"/>
      <c r="E2" s="201"/>
      <c r="F2" s="201"/>
      <c r="G2" s="201"/>
    </row>
    <row r="3" spans="1:8" ht="30">
      <c r="A3" s="279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79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79"/>
      <c r="B5" s="274" t="s">
        <v>2944</v>
      </c>
      <c r="C5" s="230">
        <f>+C6+C9+C11+C14+C23+C26</f>
        <v>3825745</v>
      </c>
      <c r="D5" s="230">
        <f>+D6+D9+D11+D14+D23+D26</f>
        <v>4382773</v>
      </c>
      <c r="E5" s="230">
        <f>+E6+E9+E11+E14+E23+E26+E28</f>
        <v>4290375</v>
      </c>
      <c r="F5" s="230">
        <f>+F6+F9+F11+F14+F23+F26+F28</f>
        <v>4307045</v>
      </c>
      <c r="G5" s="230">
        <f>+G6+G9+G11+G14+G23+G26+G28</f>
        <v>4323799</v>
      </c>
      <c r="H5" s="235" t="str">
        <f>'OPĆI DIO'!$C$1</f>
        <v>2217 SVEUČILIŠTE U RIJECI - PRAVNI FAKULTET</v>
      </c>
    </row>
    <row r="6" spans="1:8">
      <c r="A6" s="279">
        <v>1</v>
      </c>
      <c r="B6" s="275" t="s">
        <v>3660</v>
      </c>
      <c r="C6" s="231">
        <f>+C7+C8</f>
        <v>3001418</v>
      </c>
      <c r="D6" s="229">
        <f>+D7+D8</f>
        <v>3552210</v>
      </c>
      <c r="E6" s="229">
        <f>+E7+E8</f>
        <v>3543755</v>
      </c>
      <c r="F6" s="229">
        <f>+F7+F8</f>
        <v>3560425</v>
      </c>
      <c r="G6" s="229">
        <f>+G7+G8</f>
        <v>3577179</v>
      </c>
      <c r="H6" s="235" t="str">
        <f>'OPĆI DIO'!$C$1</f>
        <v>2217 SVEUČILIŠTE U RIJECI - PRAVNI FAKULTET</v>
      </c>
    </row>
    <row r="7" spans="1:8">
      <c r="A7" s="279">
        <v>11</v>
      </c>
      <c r="B7" s="276" t="s">
        <v>3661</v>
      </c>
      <c r="C7" s="265">
        <f>3001418-12993</f>
        <v>2988425</v>
      </c>
      <c r="D7" s="265">
        <f>3348499+203711</f>
        <v>3552210</v>
      </c>
      <c r="E7" s="255">
        <f>SUMIF('Unos prihoda i primitaka'!$C$3:$C$501,$A7,'Unos prihoda i primitaka'!G$3:G$501)</f>
        <v>3543755</v>
      </c>
      <c r="F7" s="255">
        <f>SUMIF('Unos prihoda i primitaka'!$C$3:$C$501,$A7,'Unos prihoda i primitaka'!H$3:H$501)</f>
        <v>3560425</v>
      </c>
      <c r="G7" s="255">
        <f>SUMIF('Unos prihoda i primitaka'!$C$3:$C$501,$A7,'Unos prihoda i primitaka'!I$3:I$501)</f>
        <v>3577179</v>
      </c>
      <c r="H7" s="235" t="str">
        <f>'OPĆI DIO'!$C$1</f>
        <v>2217 SVEUČILIŠTE U RIJECI - PRAVNI FAKULTET</v>
      </c>
    </row>
    <row r="8" spans="1:8">
      <c r="A8" s="279">
        <v>12</v>
      </c>
      <c r="B8" s="277" t="s">
        <v>3662</v>
      </c>
      <c r="C8" s="265">
        <v>12993</v>
      </c>
      <c r="D8" s="265">
        <v>0</v>
      </c>
      <c r="E8" s="255">
        <f>SUMIF('Unos prihoda i primitaka'!$C$3:$C$501,$A8,'Unos prihoda i primitaka'!G$3:G$501)</f>
        <v>0</v>
      </c>
      <c r="F8" s="255">
        <f>SUMIF('Unos prihoda i primitaka'!$C$3:$C$501,$A8,'Unos prihoda i primitaka'!H$3:H$501)</f>
        <v>0</v>
      </c>
      <c r="G8" s="255">
        <f>SUMIF('Unos prihoda i primitaka'!$C$3:$C$501,$A8,'Unos prihoda i primitaka'!I$3:I$501)</f>
        <v>0</v>
      </c>
      <c r="H8" s="235" t="str">
        <f>'OPĆI DIO'!$C$1</f>
        <v>2217 SVEUČILIŠTE U RIJECI - PRAVNI FAKULTET</v>
      </c>
    </row>
    <row r="9" spans="1:8" s="263" customFormat="1">
      <c r="A9" s="308">
        <v>3</v>
      </c>
      <c r="B9" s="275" t="s">
        <v>3663</v>
      </c>
      <c r="C9" s="229">
        <f>+C10</f>
        <v>108407</v>
      </c>
      <c r="D9" s="229">
        <f>+D10</f>
        <v>124500</v>
      </c>
      <c r="E9" s="229">
        <f>+E10</f>
        <v>153100</v>
      </c>
      <c r="F9" s="229">
        <f>+F10</f>
        <v>153100</v>
      </c>
      <c r="G9" s="229">
        <f>+G10</f>
        <v>153100</v>
      </c>
      <c r="H9" s="235" t="str">
        <f>'OPĆI DIO'!$C$1</f>
        <v>2217 SVEUČILIŠTE U RIJECI - PRAVNI FAKULTET</v>
      </c>
    </row>
    <row r="10" spans="1:8">
      <c r="A10" s="279">
        <v>31</v>
      </c>
      <c r="B10" s="278" t="s">
        <v>3664</v>
      </c>
      <c r="C10" s="265">
        <v>108407</v>
      </c>
      <c r="D10" s="265">
        <v>124500</v>
      </c>
      <c r="E10" s="255">
        <f>SUMIF('Unos prihoda i primitaka'!$C$3:$C$501,$A10,'Unos prihoda i primitaka'!G$3:G$501)</f>
        <v>153100</v>
      </c>
      <c r="F10" s="255">
        <f>SUMIF('Unos prihoda i primitaka'!$C$3:$C$501,$A10,'Unos prihoda i primitaka'!H$3:H$501)</f>
        <v>153100</v>
      </c>
      <c r="G10" s="255">
        <f>SUMIF('Unos prihoda i primitaka'!$C$3:$C$501,$A10,'Unos prihoda i primitaka'!I$3:I$501)</f>
        <v>153100</v>
      </c>
      <c r="H10" s="235" t="str">
        <f>'OPĆI DIO'!$C$1</f>
        <v>2217 SVEUČILIŠTE U RIJECI - PRAVNI FAKULTET</v>
      </c>
    </row>
    <row r="11" spans="1:8" s="263" customFormat="1">
      <c r="A11" s="308">
        <v>4</v>
      </c>
      <c r="B11" s="275" t="s">
        <v>3665</v>
      </c>
      <c r="C11" s="229">
        <f>+C12+C13</f>
        <v>478000</v>
      </c>
      <c r="D11" s="229">
        <f>+D12+D13</f>
        <v>600632</v>
      </c>
      <c r="E11" s="229">
        <f>+E12+E13</f>
        <v>562020</v>
      </c>
      <c r="F11" s="229">
        <f>+F12+F13</f>
        <v>562020</v>
      </c>
      <c r="G11" s="229">
        <f>+G12+G13</f>
        <v>562020</v>
      </c>
      <c r="H11" s="235" t="str">
        <f>'OPĆI DIO'!$C$1</f>
        <v>2217 SVEUČILIŠTE U RIJECI - PRAVNI FAKULTET</v>
      </c>
    </row>
    <row r="12" spans="1:8">
      <c r="A12" s="279">
        <v>41</v>
      </c>
      <c r="B12" s="278" t="s">
        <v>3666</v>
      </c>
      <c r="C12" s="265">
        <v>0</v>
      </c>
      <c r="D12" s="265">
        <v>0</v>
      </c>
      <c r="E12" s="255">
        <f>SUMIF('Unos prihoda i primitaka'!$C$3:$C$501,$A12,'Unos prihoda i primitaka'!G$3:G$501)</f>
        <v>0</v>
      </c>
      <c r="F12" s="255">
        <f>SUMIF('Unos prihoda i primitaka'!$C$3:$C$501,$A12,'Unos prihoda i primitaka'!H$3:H$501)</f>
        <v>0</v>
      </c>
      <c r="G12" s="255">
        <f>SUMIF('Unos prihoda i primitaka'!$C$3:$C$501,$A12,'Unos prihoda i primitaka'!I$3:I$501)</f>
        <v>0</v>
      </c>
      <c r="H12" s="235" t="str">
        <f>'OPĆI DIO'!$C$1</f>
        <v>2217 SVEUČILIŠTE U RIJECI - PRAVNI FAKULTET</v>
      </c>
    </row>
    <row r="13" spans="1:8">
      <c r="A13" s="279">
        <v>43</v>
      </c>
      <c r="B13" s="278" t="s">
        <v>3667</v>
      </c>
      <c r="C13" s="265">
        <v>478000</v>
      </c>
      <c r="D13" s="265">
        <v>600632</v>
      </c>
      <c r="E13" s="255">
        <f>SUMIF('Unos prihoda i primitaka'!$C$3:$C$501,$A13,'Unos prihoda i primitaka'!G$3:G$501)-'B.2 RAČUN FINANC IF'!E7</f>
        <v>562020</v>
      </c>
      <c r="F13" s="255">
        <f>SUMIF('Unos prihoda i primitaka'!$C$3:$C$501,$A13,'Unos prihoda i primitaka'!H$3:H$501)-'B.2 RAČUN FINANC IF'!F7</f>
        <v>562020</v>
      </c>
      <c r="G13" s="255">
        <f>SUMIF('Unos prihoda i primitaka'!$C$3:$C$501,$A13,'Unos prihoda i primitaka'!I$3:I$501)-'B.2 RAČUN FINANC IF'!G7</f>
        <v>562020</v>
      </c>
      <c r="H13" s="235" t="str">
        <f>'OPĆI DIO'!$C$1</f>
        <v>2217 SVEUČILIŠTE U RIJECI - PRAVNI FAKULTET</v>
      </c>
    </row>
    <row r="14" spans="1:8" s="263" customFormat="1">
      <c r="A14" s="308">
        <v>5</v>
      </c>
      <c r="B14" s="275" t="s">
        <v>3668</v>
      </c>
      <c r="C14" s="229">
        <f>SUM(C15:C22)</f>
        <v>232850</v>
      </c>
      <c r="D14" s="229">
        <f>SUM(D15:D22)</f>
        <v>102519</v>
      </c>
      <c r="E14" s="229">
        <f>SUM(E15:E22)</f>
        <v>26300</v>
      </c>
      <c r="F14" s="229">
        <f>SUM(F15:F22)</f>
        <v>26300</v>
      </c>
      <c r="G14" s="229">
        <f>SUM(G15:G22)</f>
        <v>26300</v>
      </c>
      <c r="H14" s="235" t="str">
        <f>'OPĆI DIO'!$C$1</f>
        <v>2217 SVEUČILIŠTE U RIJECI - PRAVNI FAKULTET</v>
      </c>
    </row>
    <row r="15" spans="1:8">
      <c r="A15" s="279">
        <v>51</v>
      </c>
      <c r="B15" s="278" t="s">
        <v>3669</v>
      </c>
      <c r="C15" s="265">
        <v>58096</v>
      </c>
      <c r="D15" s="265">
        <v>15500</v>
      </c>
      <c r="E15" s="255">
        <f>SUMIF('Unos prihoda i primitaka'!$C$3:$C$501,$A15,'Unos prihoda i primitaka'!G$3:G$501)</f>
        <v>0</v>
      </c>
      <c r="F15" s="255">
        <f>SUMIF('Unos prihoda i primitaka'!$C$3:$C$501,$A15,'Unos prihoda i primitaka'!H$3:H$501)</f>
        <v>0</v>
      </c>
      <c r="G15" s="255">
        <f>SUMIF('Unos prihoda i primitaka'!$C$3:$C$501,$A15,'Unos prihoda i primitaka'!I$3:I$501)</f>
        <v>0</v>
      </c>
      <c r="H15" s="235" t="str">
        <f>'OPĆI DIO'!$C$1</f>
        <v>2217 SVEUČILIŠTE U RIJECI - PRAVNI FAKULTET</v>
      </c>
    </row>
    <row r="16" spans="1:8">
      <c r="A16" s="279">
        <v>52</v>
      </c>
      <c r="B16" s="278" t="s">
        <v>3670</v>
      </c>
      <c r="C16" s="265">
        <v>101124</v>
      </c>
      <c r="D16" s="265">
        <f>86919+100</f>
        <v>87019</v>
      </c>
      <c r="E16" s="255">
        <f>SUMIF('Unos prihoda i primitaka'!$C$3:$C$501,$A16,'Unos prihoda i primitaka'!G$3:G$501)</f>
        <v>26300</v>
      </c>
      <c r="F16" s="255">
        <f>SUMIF('Unos prihoda i primitaka'!$C$3:$C$501,$A16,'Unos prihoda i primitaka'!H$3:H$501)</f>
        <v>26300</v>
      </c>
      <c r="G16" s="255">
        <f>SUMIF('Unos prihoda i primitaka'!$C$3:$C$501,$A16,'Unos prihoda i primitaka'!I$3:I$501)</f>
        <v>26300</v>
      </c>
      <c r="H16" s="235" t="str">
        <f>'OPĆI DIO'!$C$1</f>
        <v>2217 SVEUČILIŠTE U RIJECI - PRAVNI FAKULTET</v>
      </c>
    </row>
    <row r="17" spans="1:8">
      <c r="A17" s="279">
        <v>552</v>
      </c>
      <c r="B17" s="278" t="s">
        <v>3671</v>
      </c>
      <c r="C17" s="265">
        <v>0</v>
      </c>
      <c r="D17" s="265"/>
      <c r="E17" s="255">
        <f>SUMIF('Unos prihoda i primitaka'!$C$3:$C$501,$A17,'Unos prihoda i primitaka'!G$3:G$501)</f>
        <v>0</v>
      </c>
      <c r="F17" s="255">
        <f>SUMIF('Unos prihoda i primitaka'!$C$3:$C$501,$A17,'Unos prihoda i primitaka'!H$3:H$501)</f>
        <v>0</v>
      </c>
      <c r="G17" s="255">
        <f>SUMIF('Unos prihoda i primitaka'!$C$3:$C$501,$A17,'Unos prihoda i primitaka'!I$3:I$501)</f>
        <v>0</v>
      </c>
      <c r="H17" s="235" t="str">
        <f>'OPĆI DIO'!$C$1</f>
        <v>2217 SVEUČILIŠTE U RIJECI - PRAVNI FAKULTET</v>
      </c>
    </row>
    <row r="18" spans="1:8">
      <c r="A18" s="279">
        <v>559</v>
      </c>
      <c r="B18" s="278" t="s">
        <v>3672</v>
      </c>
      <c r="C18" s="265">
        <v>0</v>
      </c>
      <c r="D18" s="265"/>
      <c r="E18" s="255">
        <f>SUMIF('Unos prihoda i primitaka'!$C$3:$C$501,$A18,'Unos prihoda i primitaka'!G$3:G$501)</f>
        <v>0</v>
      </c>
      <c r="F18" s="255">
        <f>SUMIF('Unos prihoda i primitaka'!$C$3:$C$501,$A18,'Unos prihoda i primitaka'!H$3:H$501)</f>
        <v>0</v>
      </c>
      <c r="G18" s="255">
        <f>SUMIF('Unos prihoda i primitaka'!$C$3:$C$501,$A18,'Unos prihoda i primitaka'!I$3:I$501)</f>
        <v>0</v>
      </c>
      <c r="H18" s="235" t="str">
        <f>'OPĆI DIO'!$C$1</f>
        <v>2217 SVEUČILIŠTE U RIJECI - PRAVNI FAKULTET</v>
      </c>
    </row>
    <row r="19" spans="1:8">
      <c r="A19" s="279">
        <v>561</v>
      </c>
      <c r="B19" s="278" t="s">
        <v>3673</v>
      </c>
      <c r="C19" s="265">
        <v>73630</v>
      </c>
      <c r="D19" s="265">
        <v>0</v>
      </c>
      <c r="E19" s="255">
        <f>SUMIF('Unos prihoda i primitaka'!$C$3:$C$501,$A19,'Unos prihoda i primitaka'!G$3:G$501)</f>
        <v>0</v>
      </c>
      <c r="F19" s="255">
        <f>SUMIF('Unos prihoda i primitaka'!$C$3:$C$501,$A19,'Unos prihoda i primitaka'!H$3:H$501)</f>
        <v>0</v>
      </c>
      <c r="G19" s="255">
        <f>SUMIF('Unos prihoda i primitaka'!$C$3:$C$501,$A19,'Unos prihoda i primitaka'!I$3:I$501)</f>
        <v>0</v>
      </c>
      <c r="H19" s="235" t="str">
        <f>'OPĆI DIO'!$C$1</f>
        <v>2217 SVEUČILIŠTE U RIJECI - PRAVNI FAKULTET</v>
      </c>
    </row>
    <row r="20" spans="1:8" ht="18" customHeight="1">
      <c r="A20" s="279">
        <v>563</v>
      </c>
      <c r="B20" s="278" t="s">
        <v>3674</v>
      </c>
      <c r="C20" s="265">
        <v>0</v>
      </c>
      <c r="D20" s="265"/>
      <c r="E20" s="255">
        <f>SUMIF('Unos prihoda i primitaka'!$C$3:$C$501,$A20,'Unos prihoda i primitaka'!G$3:G$501)</f>
        <v>0</v>
      </c>
      <c r="F20" s="255">
        <f>SUMIF('Unos prihoda i primitaka'!$C$3:$C$501,$A20,'Unos prihoda i primitaka'!H$3:H$501)</f>
        <v>0</v>
      </c>
      <c r="G20" s="255">
        <f>SUMIF('Unos prihoda i primitaka'!$C$3:$C$501,$A20,'Unos prihoda i primitaka'!I$3:I$501)</f>
        <v>0</v>
      </c>
      <c r="H20" s="235" t="str">
        <f>'OPĆI DIO'!$C$1</f>
        <v>2217 SVEUČILIŠTE U RIJECI - PRAVNI FAKULTET</v>
      </c>
    </row>
    <row r="21" spans="1:8" ht="30">
      <c r="A21" s="279">
        <v>573</v>
      </c>
      <c r="B21" s="278" t="s">
        <v>974</v>
      </c>
      <c r="C21" s="265">
        <v>0</v>
      </c>
      <c r="D21" s="265"/>
      <c r="E21" s="255">
        <f>SUMIF('Unos prihoda i primitaka'!$C$3:$C$501,$A21,'Unos prihoda i primitaka'!G$3:G$501)</f>
        <v>0</v>
      </c>
      <c r="F21" s="255">
        <f>SUMIF('Unos prihoda i primitaka'!$C$3:$C$501,$A21,'Unos prihoda i primitaka'!H$3:H$501)</f>
        <v>0</v>
      </c>
      <c r="G21" s="255">
        <f>SUMIF('Unos prihoda i primitaka'!$C$3:$C$501,$A21,'Unos prihoda i primitaka'!I$3:I$501)</f>
        <v>0</v>
      </c>
      <c r="H21" s="235" t="str">
        <f>'OPĆI DIO'!$C$1</f>
        <v>2217 SVEUČILIŠTE U RIJECI - PRAVNI FAKULTET</v>
      </c>
    </row>
    <row r="22" spans="1:8">
      <c r="A22" s="279">
        <v>581</v>
      </c>
      <c r="B22" s="278" t="s">
        <v>3675</v>
      </c>
      <c r="C22" s="265">
        <v>0</v>
      </c>
      <c r="D22" s="265"/>
      <c r="E22" s="255">
        <f>SUMIF('Unos prihoda i primitaka'!$C$3:$C$501,$A22,'Unos prihoda i primitaka'!G$3:G$501)</f>
        <v>0</v>
      </c>
      <c r="F22" s="255">
        <f>SUMIF('Unos prihoda i primitaka'!$C$3:$C$501,$A22,'Unos prihoda i primitaka'!H$3:H$501)</f>
        <v>0</v>
      </c>
      <c r="G22" s="255">
        <f>SUMIF('Unos prihoda i primitaka'!$C$3:$C$501,$A22,'Unos prihoda i primitaka'!I$3:I$501)</f>
        <v>0</v>
      </c>
      <c r="H22" s="235" t="str">
        <f>'OPĆI DIO'!$C$1</f>
        <v>2217 SVEUČILIŠTE U RIJECI - PRAVNI FAKULTET</v>
      </c>
    </row>
    <row r="23" spans="1:8" s="263" customFormat="1">
      <c r="A23" s="308">
        <v>6</v>
      </c>
      <c r="B23" s="275" t="s">
        <v>3676</v>
      </c>
      <c r="C23" s="229">
        <f>SUM(C24:C25)</f>
        <v>5070</v>
      </c>
      <c r="D23" s="229">
        <f>SUM(D24:D25)</f>
        <v>912</v>
      </c>
      <c r="E23" s="229">
        <f>SUM(E24:E25)</f>
        <v>5200</v>
      </c>
      <c r="F23" s="229">
        <f>SUM(F24:F25)</f>
        <v>5200</v>
      </c>
      <c r="G23" s="229">
        <f>SUM(G24:G25)</f>
        <v>5200</v>
      </c>
      <c r="H23" s="235" t="str">
        <f>'OPĆI DIO'!$C$1</f>
        <v>2217 SVEUČILIŠTE U RIJECI - PRAVNI FAKULTET</v>
      </c>
    </row>
    <row r="24" spans="1:8">
      <c r="A24" s="279">
        <v>61</v>
      </c>
      <c r="B24" s="278" t="s">
        <v>3677</v>
      </c>
      <c r="C24" s="265">
        <v>5070</v>
      </c>
      <c r="D24" s="265">
        <v>912</v>
      </c>
      <c r="E24" s="255">
        <f>SUMIF('Unos prihoda i primitaka'!$C$3:$C$501,$A24,'Unos prihoda i primitaka'!G$3:G$501)</f>
        <v>5200</v>
      </c>
      <c r="F24" s="255">
        <f>SUMIF('Unos prihoda i primitaka'!$C$3:$C$501,$A24,'Unos prihoda i primitaka'!H$3:H$501)</f>
        <v>5200</v>
      </c>
      <c r="G24" s="255">
        <f>SUMIF('Unos prihoda i primitaka'!$C$3:$C$501,$A24,'Unos prihoda i primitaka'!I$3:I$501)</f>
        <v>5200</v>
      </c>
      <c r="H24" s="235" t="str">
        <f>'OPĆI DIO'!$C$1</f>
        <v>2217 SVEUČILIŠTE U RIJECI - PRAVNI FAKULTET</v>
      </c>
    </row>
    <row r="25" spans="1:8">
      <c r="A25" s="279">
        <v>63</v>
      </c>
      <c r="B25" s="278" t="s">
        <v>3678</v>
      </c>
      <c r="C25" s="265"/>
      <c r="D25" s="265"/>
      <c r="E25" s="255">
        <f>SUMIF('Unos prihoda i primitaka'!$C$3:$C$501,$A25,'Unos prihoda i primitaka'!G$3:G$501)</f>
        <v>0</v>
      </c>
      <c r="F25" s="255">
        <f>SUMIF('Unos prihoda i primitaka'!$C$3:$C$501,$A25,'Unos prihoda i primitaka'!H$3:H$501)</f>
        <v>0</v>
      </c>
      <c r="G25" s="255">
        <f>SUMIF('Unos prihoda i primitaka'!$C$3:$C$501,$A25,'Unos prihoda i primitaka'!I$3:I$501)</f>
        <v>0</v>
      </c>
      <c r="H25" s="235" t="str">
        <f>'OPĆI DIO'!$C$1</f>
        <v>2217 SVEUČILIŠTE U RIJECI - PRAVNI FAKULTET</v>
      </c>
    </row>
    <row r="26" spans="1:8" s="263" customFormat="1" ht="33.75" customHeight="1">
      <c r="A26" s="308">
        <v>7</v>
      </c>
      <c r="B26" s="275" t="s">
        <v>3679</v>
      </c>
      <c r="C26" s="229">
        <f>+C27</f>
        <v>0</v>
      </c>
      <c r="D26" s="229">
        <f>+D27</f>
        <v>2000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2217 SVEUČILIŠTE U RIJECI - PRAVNI FAKULTET</v>
      </c>
    </row>
    <row r="27" spans="1:8" ht="30">
      <c r="A27" s="279">
        <v>71</v>
      </c>
      <c r="B27" s="278" t="s">
        <v>3680</v>
      </c>
      <c r="C27" s="265"/>
      <c r="D27" s="265">
        <v>2000</v>
      </c>
      <c r="E27" s="255">
        <f>SUMIF('Unos prihoda i primitaka'!$C$3:$C$501,$A27,'Unos prihoda i primitaka'!G$3:G$501)</f>
        <v>0</v>
      </c>
      <c r="F27" s="255">
        <f>SUMIF('Unos prihoda i primitaka'!$C$3:$C$501,$A27,'Unos prihoda i primitaka'!H$3:H$501)</f>
        <v>0</v>
      </c>
      <c r="G27" s="255">
        <f>SUMIF('Unos prihoda i primitaka'!$C$3:$C$501,$A27,'Unos prihoda i primitaka'!I$3:I$501)</f>
        <v>0</v>
      </c>
      <c r="H27" s="235" t="str">
        <f>'OPĆI DIO'!$C$1</f>
        <v>2217 SVEUČILIŠTE U RIJECI - PRAVNI FAKULTET</v>
      </c>
    </row>
    <row r="28" spans="1:8" s="263" customFormat="1">
      <c r="A28" s="308">
        <v>8</v>
      </c>
      <c r="B28" s="275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79">
        <v>815</v>
      </c>
      <c r="B29" s="278" t="s">
        <v>4537</v>
      </c>
      <c r="C29" s="265"/>
      <c r="D29" s="265"/>
      <c r="E29" s="255">
        <f>SUMIF('Unos prihoda i primitaka'!$C$3:$C$501,$A29,'Unos prihoda i primitaka'!G$3:G$501)</f>
        <v>0</v>
      </c>
      <c r="F29" s="255">
        <f>SUMIF('Unos prihoda i primitaka'!$C$3:$C$501,$A29,'Unos prihoda i primitaka'!H$3:H$501)</f>
        <v>0</v>
      </c>
      <c r="G29" s="255">
        <f>SUMIF('Unos prihoda i primitaka'!$C$3:$C$501,$A29,'Unos prihoda i primitaka'!I$3:I$501)</f>
        <v>0</v>
      </c>
      <c r="H29" s="235"/>
    </row>
    <row r="30" spans="1:8">
      <c r="A30" s="279"/>
      <c r="B30" s="278"/>
      <c r="C30" s="265"/>
      <c r="D30" s="265"/>
      <c r="E30" s="255"/>
      <c r="F30" s="255"/>
      <c r="G30" s="255"/>
      <c r="H30" s="235"/>
    </row>
    <row r="31" spans="1:8" ht="24" customHeight="1">
      <c r="A31" s="279">
        <v>0</v>
      </c>
      <c r="B31" s="274" t="s">
        <v>249</v>
      </c>
      <c r="C31" s="230">
        <f>+C32+C35+C37+C40+C49+C52</f>
        <v>3908600</v>
      </c>
      <c r="D31" s="230">
        <f>+D32+D35+D37+D40+D49+D52</f>
        <v>4382773</v>
      </c>
      <c r="E31" s="230">
        <f>+E32+E35+E37+E40+E49+E52+E54</f>
        <v>4317175</v>
      </c>
      <c r="F31" s="230">
        <f>+F32+F35+F37+F40+F49+F52+F54</f>
        <v>4420765</v>
      </c>
      <c r="G31" s="230">
        <f>+G32+G35+G37+G40+G49+G52+G54</f>
        <v>4436719</v>
      </c>
      <c r="H31" s="235" t="str">
        <f>'OPĆI DIO'!$C$1</f>
        <v>2217 SVEUČILIŠTE U RIJECI - PRAVNI FAKULTET</v>
      </c>
    </row>
    <row r="32" spans="1:8" s="263" customFormat="1">
      <c r="A32" s="308">
        <v>1</v>
      </c>
      <c r="B32" s="275" t="s">
        <v>3660</v>
      </c>
      <c r="C32" s="229">
        <f>+C33+C34</f>
        <v>3011948</v>
      </c>
      <c r="D32" s="229">
        <f>+D33+D34</f>
        <v>3552210</v>
      </c>
      <c r="E32" s="229">
        <f>+E33+E34</f>
        <v>3543755</v>
      </c>
      <c r="F32" s="229">
        <f>+F33+F34</f>
        <v>3560425</v>
      </c>
      <c r="G32" s="229">
        <f>+G33+G34</f>
        <v>3577179</v>
      </c>
      <c r="H32" s="235" t="str">
        <f>'OPĆI DIO'!$C$1</f>
        <v>2217 SVEUČILIŠTE U RIJECI - PRAVNI FAKULTET</v>
      </c>
    </row>
    <row r="33" spans="1:8">
      <c r="A33" s="279">
        <v>11</v>
      </c>
      <c r="B33" s="276" t="s">
        <v>3661</v>
      </c>
      <c r="C33" s="265">
        <v>2998955</v>
      </c>
      <c r="D33" s="265">
        <f>3348499+203711</f>
        <v>3552210</v>
      </c>
      <c r="E33" s="257">
        <f>SUMIF('Unos rashoda i izdataka'!$Q$3:$Q$501,$A33,'Unos rashoda i izdataka'!J$3:J$501)+SUMIF('Unos rashoda P4'!$A$3:$A$501,$A33,'Unos rashoda P4'!H$3:H$501)</f>
        <v>3543755</v>
      </c>
      <c r="F33" s="257">
        <f>SUMIF('Unos rashoda i izdataka'!$Q$3:$Q$501,$A33,'Unos rashoda i izdataka'!K$3:K$501)+SUMIF('Unos rashoda P4'!$A$3:$A$501,$A33,'Unos rashoda P4'!I$3:I$501)</f>
        <v>3560425</v>
      </c>
      <c r="G33" s="257">
        <f>SUMIF('Unos rashoda i izdataka'!$Q$3:$Q$501,$A33,'Unos rashoda i izdataka'!L$3:L$501)+SUMIF('Unos rashoda P4'!$A$3:$A$501,$A33,'Unos rashoda P4'!J$3:J$501)</f>
        <v>3577179</v>
      </c>
      <c r="H33" s="235" t="str">
        <f>'OPĆI DIO'!$C$1</f>
        <v>2217 SVEUČILIŠTE U RIJECI - PRAVNI FAKULTET</v>
      </c>
    </row>
    <row r="34" spans="1:8">
      <c r="A34" s="279">
        <v>12</v>
      </c>
      <c r="B34" s="277" t="s">
        <v>3662</v>
      </c>
      <c r="C34" s="265">
        <v>12993</v>
      </c>
      <c r="D34" s="265">
        <v>0</v>
      </c>
      <c r="E34" s="257">
        <f>SUMIF('Unos rashoda i izdataka'!$Q$3:$Q$501,$A34,'Unos rashoda i izdataka'!J$3:J$501)+SUMIF('Unos rashoda P4'!$A$3:$A$501,$A34,'Unos rashoda P4'!H$3:H$501)</f>
        <v>0</v>
      </c>
      <c r="F34" s="257">
        <f>SUMIF('Unos rashoda i izdataka'!$Q$3:$Q$501,$A34,'Unos rashoda i izdataka'!K$3:K$501)+SUMIF('Unos rashoda P4'!$A$3:$A$501,$A34,'Unos rashoda P4'!I$3:I$501)</f>
        <v>0</v>
      </c>
      <c r="G34" s="257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2217 SVEUČILIŠTE U RIJECI - PRAVNI FAKULTET</v>
      </c>
    </row>
    <row r="35" spans="1:8" s="263" customFormat="1">
      <c r="A35" s="308">
        <v>3</v>
      </c>
      <c r="B35" s="275" t="s">
        <v>3663</v>
      </c>
      <c r="C35" s="229">
        <f>+C36</f>
        <v>163639</v>
      </c>
      <c r="D35" s="229">
        <f>+D36</f>
        <v>124500</v>
      </c>
      <c r="E35" s="229">
        <f>+E36</f>
        <v>146865</v>
      </c>
      <c r="F35" s="229">
        <f>+F36</f>
        <v>153100</v>
      </c>
      <c r="G35" s="229">
        <f>+G36</f>
        <v>153100</v>
      </c>
      <c r="H35" s="235" t="str">
        <f>'OPĆI DIO'!$C$1</f>
        <v>2217 SVEUČILIŠTE U RIJECI - PRAVNI FAKULTET</v>
      </c>
    </row>
    <row r="36" spans="1:8">
      <c r="A36" s="279">
        <v>31</v>
      </c>
      <c r="B36" s="278" t="s">
        <v>3664</v>
      </c>
      <c r="C36" s="265">
        <v>163639</v>
      </c>
      <c r="D36" s="265">
        <v>124500</v>
      </c>
      <c r="E36" s="257">
        <f>SUMIF('Unos rashoda i izdataka'!$Q$3:$Q$501,$A36,'Unos rashoda i izdataka'!J$3:J$501)+SUMIF('Unos rashoda P4'!$A$3:$A$501,$A36,'Unos rashoda P4'!H$3:H$501)-'B.2 RAČUN FINANC IF'!E13</f>
        <v>146865</v>
      </c>
      <c r="F36" s="257">
        <f>SUMIF('Unos rashoda i izdataka'!$Q$3:$Q$501,$A36,'Unos rashoda i izdataka'!K$3:K$501)+SUMIF('Unos rashoda P4'!$A$3:$A$501,$A36,'Unos rashoda P4'!I$3:I$501)-'B.2 RAČUN FINANC IF'!F13</f>
        <v>153100</v>
      </c>
      <c r="G36" s="257">
        <f>SUMIF('Unos rashoda i izdataka'!$Q$3:$Q$501,$A36,'Unos rashoda i izdataka'!L$3:L$501)+SUMIF('Unos rashoda P4'!$A$3:$A$501,$A36,'Unos rashoda P4'!J$3:J$501)-'B.2 RAČUN FINANC IF'!G13</f>
        <v>153100</v>
      </c>
      <c r="H36" s="235" t="str">
        <f>'OPĆI DIO'!$C$1</f>
        <v>2217 SVEUČILIŠTE U RIJECI - PRAVNI FAKULTET</v>
      </c>
    </row>
    <row r="37" spans="1:8" s="263" customFormat="1">
      <c r="A37" s="308">
        <v>4</v>
      </c>
      <c r="B37" s="275" t="s">
        <v>3665</v>
      </c>
      <c r="C37" s="229">
        <f>+C38+C39</f>
        <v>557945</v>
      </c>
      <c r="D37" s="229">
        <f>+D38+D39</f>
        <v>600632</v>
      </c>
      <c r="E37" s="229">
        <f>+E38+E39</f>
        <v>548511</v>
      </c>
      <c r="F37" s="229">
        <f>+F38+F39</f>
        <v>662020</v>
      </c>
      <c r="G37" s="229">
        <f>+G38+G39</f>
        <v>662020</v>
      </c>
      <c r="H37" s="235" t="str">
        <f>'OPĆI DIO'!$C$1</f>
        <v>2217 SVEUČILIŠTE U RIJECI - PRAVNI FAKULTET</v>
      </c>
    </row>
    <row r="38" spans="1:8">
      <c r="A38" s="279">
        <v>41</v>
      </c>
      <c r="B38" s="278" t="s">
        <v>3666</v>
      </c>
      <c r="C38" s="265">
        <v>0</v>
      </c>
      <c r="D38" s="265">
        <v>0</v>
      </c>
      <c r="E38" s="257">
        <f>SUMIF('Unos rashoda i izdataka'!$Q$3:$Q$501,$A38,'Unos rashoda i izdataka'!J$3:J$501)+SUMIF('Unos rashoda P4'!$A$3:$A$501,$A38,'Unos rashoda P4'!H$3:H$501)</f>
        <v>0</v>
      </c>
      <c r="F38" s="257">
        <f>SUMIF('Unos rashoda i izdataka'!$Q$3:$Q$501,$A38,'Unos rashoda i izdataka'!K$3:K$501)+SUMIF('Unos rashoda P4'!$A$3:$A$501,$A38,'Unos rashoda P4'!I$3:I$501)</f>
        <v>0</v>
      </c>
      <c r="G38" s="257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2217 SVEUČILIŠTE U RIJECI - PRAVNI FAKULTET</v>
      </c>
    </row>
    <row r="39" spans="1:8">
      <c r="A39" s="279">
        <v>43</v>
      </c>
      <c r="B39" s="278" t="s">
        <v>3667</v>
      </c>
      <c r="C39" s="265">
        <v>557945</v>
      </c>
      <c r="D39" s="265">
        <v>600632</v>
      </c>
      <c r="E39" s="257">
        <f>SUMIF('Unos rashoda i izdataka'!$Q$3:$Q$501,$A39,'Unos rashoda i izdataka'!J$3:J$501)+SUMIF('Unos rashoda P4'!$A$3:$A$501,$A39,'Unos rashoda P4'!H$3:H$501)</f>
        <v>548511</v>
      </c>
      <c r="F39" s="257">
        <f>SUMIF('Unos rashoda i izdataka'!$Q$3:$Q$501,$A39,'Unos rashoda i izdataka'!K$3:K$501)+SUMIF('Unos rashoda P4'!$A$3:$A$501,$A39,'Unos rashoda P4'!I$3:I$501)</f>
        <v>662020</v>
      </c>
      <c r="G39" s="257">
        <f>SUMIF('Unos rashoda i izdataka'!$Q$3:$Q$501,$A39,'Unos rashoda i izdataka'!L$3:L$501)+SUMIF('Unos rashoda P4'!$A$3:$A$501,$A39,'Unos rashoda P4'!J$3:J$501)</f>
        <v>662020</v>
      </c>
      <c r="H39" s="235" t="str">
        <f>'OPĆI DIO'!$C$1</f>
        <v>2217 SVEUČILIŠTE U RIJECI - PRAVNI FAKULTET</v>
      </c>
    </row>
    <row r="40" spans="1:8" s="263" customFormat="1">
      <c r="A40" s="308">
        <v>5</v>
      </c>
      <c r="B40" s="275" t="s">
        <v>3668</v>
      </c>
      <c r="C40" s="229">
        <f>SUM(C41:C48)</f>
        <v>170368</v>
      </c>
      <c r="D40" s="229">
        <f>SUM(D41:D48)</f>
        <v>102519</v>
      </c>
      <c r="E40" s="229">
        <f>SUM(E41:E48)</f>
        <v>72844</v>
      </c>
      <c r="F40" s="229">
        <f>SUM(F41:F48)</f>
        <v>40020</v>
      </c>
      <c r="G40" s="229">
        <f>SUM(G41:G48)</f>
        <v>39220</v>
      </c>
      <c r="H40" s="235" t="str">
        <f>'OPĆI DIO'!$C$1</f>
        <v>2217 SVEUČILIŠTE U RIJECI - PRAVNI FAKULTET</v>
      </c>
    </row>
    <row r="41" spans="1:8">
      <c r="A41" s="279">
        <v>51</v>
      </c>
      <c r="B41" s="278" t="s">
        <v>3669</v>
      </c>
      <c r="C41" s="265">
        <v>32260</v>
      </c>
      <c r="D41" s="265">
        <v>15500</v>
      </c>
      <c r="E41" s="257">
        <f>SUMIF('Unos rashoda i izdataka'!$Q$3:$Q$501,$A41,'Unos rashoda i izdataka'!J$3:J$501)+SUMIF('Unos rashoda P4'!$A$3:$A$501,$A41,'Unos rashoda P4'!H$3:H$501)</f>
        <v>22720</v>
      </c>
      <c r="F41" s="257">
        <f>SUMIF('Unos rashoda i izdataka'!$Q$3:$Q$501,$A41,'Unos rashoda i izdataka'!K$3:K$501)+SUMIF('Unos rashoda P4'!$A$3:$A$501,$A41,'Unos rashoda P4'!I$3:I$501)</f>
        <v>13720</v>
      </c>
      <c r="G41" s="257">
        <f>SUMIF('Unos rashoda i izdataka'!$Q$3:$Q$501,$A41,'Unos rashoda i izdataka'!L$3:L$501)+SUMIF('Unos rashoda P4'!$A$3:$A$501,$A41,'Unos rashoda P4'!J$3:J$501)</f>
        <v>12920</v>
      </c>
      <c r="H41" s="235" t="str">
        <f>'OPĆI DIO'!$C$1</f>
        <v>2217 SVEUČILIŠTE U RIJECI - PRAVNI FAKULTET</v>
      </c>
    </row>
    <row r="42" spans="1:8">
      <c r="A42" s="279">
        <v>52</v>
      </c>
      <c r="B42" s="278" t="s">
        <v>3670</v>
      </c>
      <c r="C42" s="265">
        <v>64478</v>
      </c>
      <c r="D42" s="265">
        <f>86919+100</f>
        <v>87019</v>
      </c>
      <c r="E42" s="257">
        <f>SUMIF('Unos rashoda i izdataka'!$Q$3:$Q$501,$A42,'Unos rashoda i izdataka'!J$3:J$501)+SUMIF('Unos rashoda P4'!$A$3:$A$501,$A42,'Unos rashoda P4'!H$3:H$501)</f>
        <v>50124</v>
      </c>
      <c r="F42" s="257">
        <f>SUMIF('Unos rashoda i izdataka'!$Q$3:$Q$501,$A42,'Unos rashoda i izdataka'!K$3:K$501)+SUMIF('Unos rashoda P4'!$A$3:$A$501,$A42,'Unos rashoda P4'!I$3:I$501)</f>
        <v>26300</v>
      </c>
      <c r="G42" s="257">
        <f>SUMIF('Unos rashoda i izdataka'!$Q$3:$Q$501,$A42,'Unos rashoda i izdataka'!L$3:L$501)+SUMIF('Unos rashoda P4'!$A$3:$A$501,$A42,'Unos rashoda P4'!J$3:J$501)</f>
        <v>26300</v>
      </c>
      <c r="H42" s="235" t="str">
        <f>'OPĆI DIO'!$C$1</f>
        <v>2217 SVEUČILIŠTE U RIJECI - PRAVNI FAKULTET</v>
      </c>
    </row>
    <row r="43" spans="1:8">
      <c r="A43" s="279">
        <v>552</v>
      </c>
      <c r="B43" s="278" t="s">
        <v>3671</v>
      </c>
      <c r="C43" s="265"/>
      <c r="D43" s="265"/>
      <c r="E43" s="257">
        <f>SUMIF('Unos rashoda i izdataka'!$Q$3:$Q$501,$A43,'Unos rashoda i izdataka'!J$3:J$501)+SUMIF('Unos rashoda P4'!$A$3:$A$501,$A43,'Unos rashoda P4'!H$3:H$501)</f>
        <v>0</v>
      </c>
      <c r="F43" s="257">
        <f>SUMIF('Unos rashoda i izdataka'!$Q$3:$Q$501,$A43,'Unos rashoda i izdataka'!K$3:K$501)+SUMIF('Unos rashoda P4'!$A$3:$A$501,$A43,'Unos rashoda P4'!I$3:I$501)</f>
        <v>0</v>
      </c>
      <c r="G43" s="257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2217 SVEUČILIŠTE U RIJECI - PRAVNI FAKULTET</v>
      </c>
    </row>
    <row r="44" spans="1:8">
      <c r="A44" s="279">
        <v>559</v>
      </c>
      <c r="B44" s="278" t="s">
        <v>3672</v>
      </c>
      <c r="C44" s="265"/>
      <c r="D44" s="265"/>
      <c r="E44" s="257">
        <f>SUMIF('Unos rashoda i izdataka'!$Q$3:$Q$501,$A44,'Unos rashoda i izdataka'!J$3:J$501)+SUMIF('Unos rashoda P4'!$A$3:$A$501,$A44,'Unos rashoda P4'!H$3:H$501)</f>
        <v>0</v>
      </c>
      <c r="F44" s="257">
        <f>SUMIF('Unos rashoda i izdataka'!$Q$3:$Q$501,$A44,'Unos rashoda i izdataka'!K$3:K$501)+SUMIF('Unos rashoda P4'!$A$3:$A$501,$A44,'Unos rashoda P4'!I$3:I$501)</f>
        <v>0</v>
      </c>
      <c r="G44" s="257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2217 SVEUČILIŠTE U RIJECI - PRAVNI FAKULTET</v>
      </c>
    </row>
    <row r="45" spans="1:8">
      <c r="A45" s="279">
        <v>561</v>
      </c>
      <c r="B45" s="278" t="s">
        <v>3673</v>
      </c>
      <c r="C45" s="265">
        <v>73630</v>
      </c>
      <c r="D45" s="265">
        <v>0</v>
      </c>
      <c r="E45" s="257">
        <f>SUMIF('Unos rashoda i izdataka'!$Q$3:$Q$501,$A45,'Unos rashoda i izdataka'!J$3:J$501)+SUMIF('Unos rashoda P4'!$A$3:$A$501,$A45,'Unos rashoda P4'!H$3:H$501)</f>
        <v>0</v>
      </c>
      <c r="F45" s="257">
        <f>SUMIF('Unos rashoda i izdataka'!$Q$3:$Q$501,$A45,'Unos rashoda i izdataka'!K$3:K$501)+SUMIF('Unos rashoda P4'!$A$3:$A$501,$A45,'Unos rashoda P4'!I$3:I$501)</f>
        <v>0</v>
      </c>
      <c r="G45" s="257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2217 SVEUČILIŠTE U RIJECI - PRAVNI FAKULTET</v>
      </c>
    </row>
    <row r="46" spans="1:8" ht="20.25" customHeight="1">
      <c r="A46" s="279">
        <v>563</v>
      </c>
      <c r="B46" s="278" t="s">
        <v>3674</v>
      </c>
      <c r="C46" s="265"/>
      <c r="D46" s="265"/>
      <c r="E46" s="257">
        <f>SUMIF('Unos rashoda i izdataka'!$Q$3:$Q$501,$A46,'Unos rashoda i izdataka'!J$3:J$501)+SUMIF('Unos rashoda P4'!$A$3:$A$501,$A46,'Unos rashoda P4'!H$3:H$501)</f>
        <v>0</v>
      </c>
      <c r="F46" s="257">
        <f>SUMIF('Unos rashoda i izdataka'!$Q$3:$Q$501,$A46,'Unos rashoda i izdataka'!K$3:K$501)+SUMIF('Unos rashoda P4'!$A$3:$A$501,$A46,'Unos rashoda P4'!I$3:I$501)</f>
        <v>0</v>
      </c>
      <c r="G46" s="257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2217 SVEUČILIŠTE U RIJECI - PRAVNI FAKULTET</v>
      </c>
    </row>
    <row r="47" spans="1:8" ht="30">
      <c r="A47" s="279">
        <v>573</v>
      </c>
      <c r="B47" s="278" t="s">
        <v>974</v>
      </c>
      <c r="C47" s="265"/>
      <c r="D47" s="265"/>
      <c r="E47" s="257">
        <f>SUMIF('Unos rashoda i izdataka'!$Q$3:$Q$501,$A47,'Unos rashoda i izdataka'!J$3:J$501)+SUMIF('Unos rashoda P4'!$A$3:$A$501,$A47,'Unos rashoda P4'!H$3:H$501)</f>
        <v>0</v>
      </c>
      <c r="F47" s="257">
        <f>SUMIF('Unos rashoda i izdataka'!$Q$3:$Q$501,$A47,'Unos rashoda i izdataka'!K$3:K$501)+SUMIF('Unos rashoda P4'!$A$3:$A$501,$A47,'Unos rashoda P4'!I$3:I$501)</f>
        <v>0</v>
      </c>
      <c r="G47" s="257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2217 SVEUČILIŠTE U RIJECI - PRAVNI FAKULTET</v>
      </c>
    </row>
    <row r="48" spans="1:8">
      <c r="A48" s="279">
        <v>581</v>
      </c>
      <c r="B48" s="278" t="s">
        <v>3675</v>
      </c>
      <c r="C48" s="265"/>
      <c r="D48" s="265"/>
      <c r="E48" s="257">
        <f>SUMIF('Unos rashoda i izdataka'!$Q$3:$Q$501,$A48,'Unos rashoda i izdataka'!J$3:J$501)+SUMIF('Unos rashoda P4'!$A$3:$A$501,$A48,'Unos rashoda P4'!H$3:H$501)</f>
        <v>0</v>
      </c>
      <c r="F48" s="257">
        <f>SUMIF('Unos rashoda i izdataka'!$Q$3:$Q$501,$A48,'Unos rashoda i izdataka'!K$3:K$501)+SUMIF('Unos rashoda P4'!$A$3:$A$501,$A48,'Unos rashoda P4'!I$3:I$501)</f>
        <v>0</v>
      </c>
      <c r="G48" s="257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2217 SVEUČILIŠTE U RIJECI - PRAVNI FAKULTET</v>
      </c>
    </row>
    <row r="49" spans="1:8" s="263" customFormat="1">
      <c r="A49" s="308">
        <v>6</v>
      </c>
      <c r="B49" s="275" t="s">
        <v>3676</v>
      </c>
      <c r="C49" s="229">
        <f>+C50+C51</f>
        <v>4700</v>
      </c>
      <c r="D49" s="229">
        <f>+D50+D51</f>
        <v>912</v>
      </c>
      <c r="E49" s="229">
        <f>+E50+E51</f>
        <v>5200</v>
      </c>
      <c r="F49" s="229">
        <f>+F50+F51</f>
        <v>5200</v>
      </c>
      <c r="G49" s="229">
        <f>+G50+G51</f>
        <v>5200</v>
      </c>
      <c r="H49" s="235" t="str">
        <f>'OPĆI DIO'!$C$1</f>
        <v>2217 SVEUČILIŠTE U RIJECI - PRAVNI FAKULTET</v>
      </c>
    </row>
    <row r="50" spans="1:8">
      <c r="A50" s="279">
        <v>61</v>
      </c>
      <c r="B50" s="278" t="s">
        <v>3677</v>
      </c>
      <c r="C50" s="265">
        <v>4700</v>
      </c>
      <c r="D50" s="265">
        <v>912</v>
      </c>
      <c r="E50" s="257">
        <f>SUMIF('Unos rashoda i izdataka'!$Q$3:$Q$501,$A50,'Unos rashoda i izdataka'!J$3:J$501)+SUMIF('Unos rashoda P4'!$A$3:$A$501,$A50,'Unos rashoda P4'!H$3:H$501)</f>
        <v>5200</v>
      </c>
      <c r="F50" s="257">
        <f>SUMIF('Unos rashoda i izdataka'!$Q$3:$Q$501,$A50,'Unos rashoda i izdataka'!K$3:K$501)+SUMIF('Unos rashoda P4'!$A$3:$A$501,$A50,'Unos rashoda P4'!I$3:I$501)</f>
        <v>5200</v>
      </c>
      <c r="G50" s="257">
        <f>SUMIF('Unos rashoda i izdataka'!$Q$3:$Q$501,$A50,'Unos rashoda i izdataka'!L$3:L$501)+SUMIF('Unos rashoda P4'!$A$3:$A$501,$A50,'Unos rashoda P4'!J$3:J$501)</f>
        <v>5200</v>
      </c>
      <c r="H50" s="235" t="str">
        <f>'OPĆI DIO'!$C$1</f>
        <v>2217 SVEUČILIŠTE U RIJECI - PRAVNI FAKULTET</v>
      </c>
    </row>
    <row r="51" spans="1:8">
      <c r="A51" s="279">
        <v>63</v>
      </c>
      <c r="B51" s="278" t="s">
        <v>3678</v>
      </c>
      <c r="C51" s="265"/>
      <c r="D51" s="265"/>
      <c r="E51" s="257">
        <f>SUMIF('Unos rashoda i izdataka'!$Q$3:$Q$501,$A51,'Unos rashoda i izdataka'!J$3:J$501)+SUMIF('Unos rashoda P4'!$A$3:$A$501,$A51,'Unos rashoda P4'!H$3:H$501)</f>
        <v>0</v>
      </c>
      <c r="F51" s="257">
        <f>SUMIF('Unos rashoda i izdataka'!$Q$3:$Q$501,$A51,'Unos rashoda i izdataka'!K$3:K$501)+SUMIF('Unos rashoda P4'!$A$3:$A$501,$A51,'Unos rashoda P4'!I$3:I$501)</f>
        <v>0</v>
      </c>
      <c r="G51" s="257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2217 SVEUČILIŠTE U RIJECI - PRAVNI FAKULTET</v>
      </c>
    </row>
    <row r="52" spans="1:8" s="263" customFormat="1" ht="27.75" customHeight="1">
      <c r="A52" s="308">
        <v>7</v>
      </c>
      <c r="B52" s="275" t="s">
        <v>3679</v>
      </c>
      <c r="C52" s="229">
        <f>+C53</f>
        <v>0</v>
      </c>
      <c r="D52" s="229">
        <f>+D53</f>
        <v>2000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2217 SVEUČILIŠTE U RIJECI - PRAVNI FAKULTET</v>
      </c>
    </row>
    <row r="53" spans="1:8" ht="30">
      <c r="A53" s="279">
        <v>71</v>
      </c>
      <c r="B53" s="278" t="s">
        <v>3680</v>
      </c>
      <c r="C53" s="265"/>
      <c r="D53" s="265">
        <v>2000</v>
      </c>
      <c r="E53" s="257">
        <f>SUMIF('Unos rashoda i izdataka'!$Q$3:$Q$501,$A53,'Unos rashoda i izdataka'!J$3:J$501)+SUMIF('Unos rashoda P4'!$A$3:$A$501,$A53,'Unos rashoda P4'!H$3:H$501)</f>
        <v>0</v>
      </c>
      <c r="F53" s="257">
        <f>SUMIF('Unos rashoda i izdataka'!$Q$3:$Q$501,$A53,'Unos rashoda i izdataka'!K$3:K$501)+SUMIF('Unos rashoda P4'!$A$3:$A$501,$A53,'Unos rashoda P4'!I$3:I$501)</f>
        <v>0</v>
      </c>
      <c r="G53" s="257">
        <f>SUMIF('Unos rashoda i izdataka'!$Q$3:$Q$501,$A53,'Unos rashoda i izdataka'!L$3:L$501)+SUMIF('Unos rashoda P4'!$A$3:$A$501,$A53,'Unos rashoda P4'!J$3:J$501)</f>
        <v>0</v>
      </c>
      <c r="H53" s="235" t="str">
        <f>'OPĆI DIO'!$C$1</f>
        <v>2217 SVEUČILIŠTE U RIJECI - PRAVNI FAKULTET</v>
      </c>
    </row>
    <row r="54" spans="1:8" s="263" customFormat="1">
      <c r="A54" s="308">
        <v>8</v>
      </c>
      <c r="B54" s="275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79">
        <v>810</v>
      </c>
      <c r="B55" s="278" t="s">
        <v>6582</v>
      </c>
      <c r="C55" s="265"/>
      <c r="D55" s="265"/>
      <c r="E55" s="257">
        <f>SUMIF('Unos rashoda i izdataka'!$Q$3:$Q$501,$A55,'Unos rashoda i izdataka'!J$3:J$501)+SUMIF('Unos rashoda P4'!$A$3:$A$501,$A55,'Unos rashoda P4'!H$3:H$501)</f>
        <v>0</v>
      </c>
      <c r="F55" s="257">
        <f>SUMIF('Unos rashoda i izdataka'!$Q$3:$Q$501,$A55,'Unos rashoda i izdataka'!K$3:K$501)+SUMIF('Unos rashoda P4'!$A$3:$A$501,$A55,'Unos rashoda P4'!I$3:I$501)</f>
        <v>0</v>
      </c>
      <c r="G55" s="257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79">
        <v>815</v>
      </c>
      <c r="B56" s="278" t="s">
        <v>4537</v>
      </c>
      <c r="C56" s="265"/>
      <c r="D56" s="265"/>
      <c r="E56" s="257">
        <f>SUMIF('Unos rashoda i izdataka'!$Q$3:$Q$501,$A56,'Unos rashoda i izdataka'!J$3:J$501)+SUMIF('Unos rashoda P4'!$A$3:$A$501,$A56,'Unos rashoda P4'!H$3:H$501)</f>
        <v>0</v>
      </c>
      <c r="F56" s="257">
        <f>SUMIF('Unos rashoda i izdataka'!$Q$3:$Q$501,$A56,'Unos rashoda i izdataka'!K$3:K$501)+SUMIF('Unos rashoda P4'!$A$3:$A$501,$A56,'Unos rashoda P4'!I$3:I$501)</f>
        <v>0</v>
      </c>
      <c r="G56" s="257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C70" sqref="C70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51" t="s">
        <v>2889</v>
      </c>
      <c r="B1" s="351"/>
      <c r="C1" s="351"/>
      <c r="D1" s="351"/>
      <c r="E1" s="351"/>
      <c r="F1" s="351"/>
      <c r="G1" s="351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0" customFormat="1" ht="28.5" customHeight="1">
      <c r="A5" s="268"/>
      <c r="B5" s="268" t="s">
        <v>2890</v>
      </c>
      <c r="C5" s="269">
        <f>+C6+C15+C21+C28+C38+C45+C52+C59+C66+C75</f>
        <v>3908600</v>
      </c>
      <c r="D5" s="269">
        <f>+D6+D15+D21+D28+D38+D45+D52+D59+D66+D75</f>
        <v>4382773</v>
      </c>
      <c r="E5" s="269">
        <f>+E6+E15+E21+E28+E38+E45+E52+E59+E66+E75</f>
        <v>4317175</v>
      </c>
      <c r="F5" s="269">
        <f>+F6+F15+F21+F28+F38+F45+F52+F59+F66+F75</f>
        <v>4420765</v>
      </c>
      <c r="G5" s="269">
        <f>+G6+G15+G21+G28+G38+G45+G52+G59+G66+G75</f>
        <v>4436719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2217 SVEUČILIŠTE U RIJECI - PRAVNI FAKULTET</v>
      </c>
    </row>
    <row r="7" spans="1:192" ht="25.5">
      <c r="A7" s="154">
        <v>11</v>
      </c>
      <c r="B7" s="25" t="s">
        <v>2892</v>
      </c>
      <c r="C7" s="264"/>
      <c r="D7" s="264"/>
      <c r="E7" s="264">
        <f>SUMIF('Unos rashoda i izdataka'!$R$3:$R$501,'A.3 RASHODI FUNK'!$A7,'Unos rashoda i izdataka'!J$3:J$501)+SUMIF('Unos rashoda P4'!$T$3:$T$501,'A.3 RASHODI FUNK'!$A7,'Unos rashoda P4'!H$3:H$501)</f>
        <v>0</v>
      </c>
      <c r="F7" s="264">
        <f>SUMIF('Unos rashoda i izdataka'!$R$3:$R$501,'A.3 RASHODI FUNK'!$A7,'Unos rashoda i izdataka'!K$3:K$501)+SUMIF('Unos rashoda P4'!$T$3:$T$501,'A.3 RASHODI FUNK'!$A7,'Unos rashoda P4'!I$3:I$501)</f>
        <v>0</v>
      </c>
      <c r="G7" s="264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2217 SVEUČILIŠTE U RIJECI - PRAVNI FAKULTET</v>
      </c>
    </row>
    <row r="8" spans="1:192">
      <c r="A8" s="154">
        <v>12</v>
      </c>
      <c r="B8" s="25" t="s">
        <v>2893</v>
      </c>
      <c r="C8" s="264"/>
      <c r="D8" s="264"/>
      <c r="E8" s="264">
        <f>SUMIF('Unos rashoda i izdataka'!$R$3:$R$501,'A.3 RASHODI FUNK'!$A8,'Unos rashoda i izdataka'!J$3:J$501)+SUMIF('Unos rashoda P4'!$T$3:$T$501,'A.3 RASHODI FUNK'!$A8,'Unos rashoda P4'!H$3:H$501)</f>
        <v>0</v>
      </c>
      <c r="F8" s="264">
        <f>SUMIF('Unos rashoda i izdataka'!$R$3:$R$501,'A.3 RASHODI FUNK'!$A8,'Unos rashoda i izdataka'!K$3:K$501)+SUMIF('Unos rashoda P4'!$T$3:$T$501,'A.3 RASHODI FUNK'!$A8,'Unos rashoda P4'!I$3:I$501)</f>
        <v>0</v>
      </c>
      <c r="G8" s="264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2217 SVEUČILIŠTE U RIJECI - PRAVNI FAKULTET</v>
      </c>
    </row>
    <row r="9" spans="1:192">
      <c r="A9" s="154">
        <v>13</v>
      </c>
      <c r="B9" s="25" t="s">
        <v>2895</v>
      </c>
      <c r="C9" s="264"/>
      <c r="D9" s="264"/>
      <c r="E9" s="264">
        <f>SUMIF('Unos rashoda i izdataka'!$R$3:$R$501,'A.3 RASHODI FUNK'!$A9,'Unos rashoda i izdataka'!J$3:J$501)+SUMIF('Unos rashoda P4'!$T$3:$T$501,'A.3 RASHODI FUNK'!$A9,'Unos rashoda P4'!H$3:H$501)</f>
        <v>0</v>
      </c>
      <c r="F9" s="264">
        <f>SUMIF('Unos rashoda i izdataka'!$R$3:$R$501,'A.3 RASHODI FUNK'!$A9,'Unos rashoda i izdataka'!K$3:K$501)+SUMIF('Unos rashoda P4'!$T$3:$T$501,'A.3 RASHODI FUNK'!$A9,'Unos rashoda P4'!I$3:I$501)</f>
        <v>0</v>
      </c>
      <c r="G9" s="264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2217 SVEUČILIŠTE U RIJECI - PRAVNI FAKULTET</v>
      </c>
    </row>
    <row r="10" spans="1:192">
      <c r="A10" s="154">
        <v>14</v>
      </c>
      <c r="B10" s="25" t="s">
        <v>2945</v>
      </c>
      <c r="C10" s="264"/>
      <c r="D10" s="264"/>
      <c r="E10" s="264">
        <f>SUMIF('Unos rashoda i izdataka'!$R$3:$R$501,'A.3 RASHODI FUNK'!$A10,'Unos rashoda i izdataka'!J$3:J$501)+SUMIF('Unos rashoda P4'!$T$3:$T$501,'A.3 RASHODI FUNK'!$A10,'Unos rashoda P4'!H$3:H$501)</f>
        <v>0</v>
      </c>
      <c r="F10" s="264">
        <f>SUMIF('Unos rashoda i izdataka'!$R$3:$R$501,'A.3 RASHODI FUNK'!$A10,'Unos rashoda i izdataka'!K$3:K$501)+SUMIF('Unos rashoda P4'!$T$3:$T$501,'A.3 RASHODI FUNK'!$A10,'Unos rashoda P4'!I$3:I$501)</f>
        <v>0</v>
      </c>
      <c r="G10" s="264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2217 SVEUČILIŠTE U RIJECI - PRAVNI FAKULTET</v>
      </c>
    </row>
    <row r="11" spans="1:192">
      <c r="A11" s="154">
        <v>15</v>
      </c>
      <c r="B11" s="25" t="s">
        <v>2902</v>
      </c>
      <c r="C11" s="264"/>
      <c r="D11" s="264"/>
      <c r="E11" s="264">
        <f>SUMIF('Unos rashoda i izdataka'!$R$3:$R$501,'A.3 RASHODI FUNK'!$A11,'Unos rashoda i izdataka'!J$3:J$501)+SUMIF('Unos rashoda P4'!$T$3:$T$501,'A.3 RASHODI FUNK'!$A11,'Unos rashoda P4'!H$3:H$501)</f>
        <v>0</v>
      </c>
      <c r="F11" s="264">
        <f>SUMIF('Unos rashoda i izdataka'!$R$3:$R$501,'A.3 RASHODI FUNK'!$A11,'Unos rashoda i izdataka'!K$3:K$501)+SUMIF('Unos rashoda P4'!$T$3:$T$501,'A.3 RASHODI FUNK'!$A11,'Unos rashoda P4'!I$3:I$501)</f>
        <v>0</v>
      </c>
      <c r="G11" s="264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2217 SVEUČILIŠTE U RIJECI - PRAVNI FAKULTET</v>
      </c>
    </row>
    <row r="12" spans="1:192">
      <c r="A12" s="154">
        <v>16</v>
      </c>
      <c r="B12" s="25" t="s">
        <v>2946</v>
      </c>
      <c r="C12" s="264"/>
      <c r="D12" s="264"/>
      <c r="E12" s="264">
        <f>SUMIF('Unos rashoda i izdataka'!$R$3:$R$501,'A.3 RASHODI FUNK'!$A12,'Unos rashoda i izdataka'!J$3:J$501)+SUMIF('Unos rashoda P4'!$T$3:$T$501,'A.3 RASHODI FUNK'!$A12,'Unos rashoda P4'!H$3:H$501)</f>
        <v>0</v>
      </c>
      <c r="F12" s="264">
        <f>SUMIF('Unos rashoda i izdataka'!$R$3:$R$501,'A.3 RASHODI FUNK'!$A12,'Unos rashoda i izdataka'!K$3:K$501)+SUMIF('Unos rashoda P4'!$T$3:$T$501,'A.3 RASHODI FUNK'!$A12,'Unos rashoda P4'!I$3:I$501)</f>
        <v>0</v>
      </c>
      <c r="G12" s="264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2217 SVEUČILIŠTE U RIJECI - PRAVNI FAKULTET</v>
      </c>
    </row>
    <row r="13" spans="1:192">
      <c r="A13" s="154">
        <v>17</v>
      </c>
      <c r="B13" s="25" t="s">
        <v>2947</v>
      </c>
      <c r="C13" s="264"/>
      <c r="D13" s="264"/>
      <c r="E13" s="264">
        <f>SUMIF('Unos rashoda i izdataka'!$R$3:$R$501,'A.3 RASHODI FUNK'!$A13,'Unos rashoda i izdataka'!J$3:J$501)+SUMIF('Unos rashoda P4'!$T$3:$T$501,'A.3 RASHODI FUNK'!$A13,'Unos rashoda P4'!H$3:H$501)</f>
        <v>0</v>
      </c>
      <c r="F13" s="264">
        <f>SUMIF('Unos rashoda i izdataka'!$R$3:$R$501,'A.3 RASHODI FUNK'!$A13,'Unos rashoda i izdataka'!K$3:K$501)+SUMIF('Unos rashoda P4'!$T$3:$T$501,'A.3 RASHODI FUNK'!$A13,'Unos rashoda P4'!I$3:I$501)</f>
        <v>0</v>
      </c>
      <c r="G13" s="264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2217 SVEUČILIŠTE U RIJECI - PRAVNI FAKULTET</v>
      </c>
    </row>
    <row r="14" spans="1:192" ht="25.5">
      <c r="A14" s="154">
        <v>18</v>
      </c>
      <c r="B14" s="25" t="s">
        <v>2914</v>
      </c>
      <c r="C14" s="264"/>
      <c r="D14" s="264"/>
      <c r="E14" s="264">
        <f>SUMIF('Unos rashoda i izdataka'!$R$3:$R$501,'A.3 RASHODI FUNK'!$A14,'Unos rashoda i izdataka'!J$3:J$501)+SUMIF('Unos rashoda P4'!$T$3:$T$501,'A.3 RASHODI FUNK'!$A14,'Unos rashoda P4'!H$3:H$501)</f>
        <v>0</v>
      </c>
      <c r="F14" s="264">
        <f>SUMIF('Unos rashoda i izdataka'!$R$3:$R$501,'A.3 RASHODI FUNK'!$A14,'Unos rashoda i izdataka'!K$3:K$501)+SUMIF('Unos rashoda P4'!$T$3:$T$501,'A.3 RASHODI FUNK'!$A14,'Unos rashoda P4'!I$3:I$501)</f>
        <v>0</v>
      </c>
      <c r="G14" s="264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2217 SVEUČILIŠTE U RIJECI - PRAVNI FAKULTET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2217 SVEUČILIŠTE U RIJECI - PRAVNI FAKULTET</v>
      </c>
    </row>
    <row r="16" spans="1:192">
      <c r="A16" s="154">
        <v>21</v>
      </c>
      <c r="B16" s="25" t="s">
        <v>2949</v>
      </c>
      <c r="C16" s="264"/>
      <c r="D16" s="264"/>
      <c r="E16" s="264">
        <f>SUMIF('Unos rashoda i izdataka'!$R$3:$R$501,'A.3 RASHODI FUNK'!$A16,'Unos rashoda i izdataka'!J$3:J$501)+SUMIF('Unos rashoda P4'!$T$3:$T$501,'A.3 RASHODI FUNK'!$A16,'Unos rashoda P4'!H$3:H$501)</f>
        <v>0</v>
      </c>
      <c r="F16" s="264">
        <f>SUMIF('Unos rashoda i izdataka'!$R$3:$R$501,'A.3 RASHODI FUNK'!$A16,'Unos rashoda i izdataka'!K$3:K$501)+SUMIF('Unos rashoda P4'!$T$3:$T$501,'A.3 RASHODI FUNK'!$A16,'Unos rashoda P4'!I$3:I$501)</f>
        <v>0</v>
      </c>
      <c r="G16" s="264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2217 SVEUČILIŠTE U RIJECI - PRAVNI FAKULTET</v>
      </c>
    </row>
    <row r="17" spans="1:8">
      <c r="A17" s="154">
        <v>22</v>
      </c>
      <c r="B17" s="25" t="s">
        <v>2950</v>
      </c>
      <c r="C17" s="264"/>
      <c r="D17" s="264"/>
      <c r="E17" s="264">
        <f>SUMIF('Unos rashoda i izdataka'!$R$3:$R$501,'A.3 RASHODI FUNK'!$A17,'Unos rashoda i izdataka'!J$3:J$501)+SUMIF('Unos rashoda P4'!$T$3:$T$501,'A.3 RASHODI FUNK'!$A17,'Unos rashoda P4'!H$3:H$501)</f>
        <v>0</v>
      </c>
      <c r="F17" s="264">
        <f>SUMIF('Unos rashoda i izdataka'!$R$3:$R$501,'A.3 RASHODI FUNK'!$A17,'Unos rashoda i izdataka'!K$3:K$501)+SUMIF('Unos rashoda P4'!$T$3:$T$501,'A.3 RASHODI FUNK'!$A17,'Unos rashoda P4'!I$3:I$501)</f>
        <v>0</v>
      </c>
      <c r="G17" s="264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2217 SVEUČILIŠTE U RIJECI - PRAVNI FAKULTET</v>
      </c>
    </row>
    <row r="18" spans="1:8">
      <c r="A18" s="154">
        <v>23</v>
      </c>
      <c r="B18" s="25" t="s">
        <v>2951</v>
      </c>
      <c r="C18" s="264"/>
      <c r="D18" s="264"/>
      <c r="E18" s="264">
        <f>SUMIF('Unos rashoda i izdataka'!$R$3:$R$501,'A.3 RASHODI FUNK'!$A18,'Unos rashoda i izdataka'!J$3:J$501)+SUMIF('Unos rashoda P4'!$T$3:$T$501,'A.3 RASHODI FUNK'!$A18,'Unos rashoda P4'!H$3:H$501)</f>
        <v>0</v>
      </c>
      <c r="F18" s="264">
        <f>SUMIF('Unos rashoda i izdataka'!$R$3:$R$501,'A.3 RASHODI FUNK'!$A18,'Unos rashoda i izdataka'!K$3:K$501)+SUMIF('Unos rashoda P4'!$T$3:$T$501,'A.3 RASHODI FUNK'!$A18,'Unos rashoda P4'!I$3:I$501)</f>
        <v>0</v>
      </c>
      <c r="G18" s="264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2217 SVEUČILIŠTE U RIJECI - PRAVNI FAKULTET</v>
      </c>
    </row>
    <row r="19" spans="1:8">
      <c r="A19" s="154">
        <v>24</v>
      </c>
      <c r="B19" s="25" t="s">
        <v>2952</v>
      </c>
      <c r="C19" s="264"/>
      <c r="D19" s="264"/>
      <c r="E19" s="264">
        <f>SUMIF('Unos rashoda i izdataka'!$R$3:$R$501,'A.3 RASHODI FUNK'!$A19,'Unos rashoda i izdataka'!J$3:J$501)+SUMIF('Unos rashoda P4'!$T$3:$T$501,'A.3 RASHODI FUNK'!$A19,'Unos rashoda P4'!H$3:H$501)</f>
        <v>0</v>
      </c>
      <c r="F19" s="264">
        <f>SUMIF('Unos rashoda i izdataka'!$R$3:$R$501,'A.3 RASHODI FUNK'!$A19,'Unos rashoda i izdataka'!K$3:K$501)+SUMIF('Unos rashoda P4'!$T$3:$T$501,'A.3 RASHODI FUNK'!$A19,'Unos rashoda P4'!I$3:I$501)</f>
        <v>0</v>
      </c>
      <c r="G19" s="264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2217 SVEUČILIŠTE U RIJECI - PRAVNI FAKULTET</v>
      </c>
    </row>
    <row r="20" spans="1:8">
      <c r="A20" s="154">
        <v>25</v>
      </c>
      <c r="B20" s="25" t="s">
        <v>2953</v>
      </c>
      <c r="C20" s="264"/>
      <c r="D20" s="264"/>
      <c r="E20" s="264">
        <f>SUMIF('Unos rashoda i izdataka'!$R$3:$R$501,'A.3 RASHODI FUNK'!$A20,'Unos rashoda i izdataka'!J$3:J$501)+SUMIF('Unos rashoda P4'!$T$3:$T$501,'A.3 RASHODI FUNK'!$A20,'Unos rashoda P4'!H$3:H$501)</f>
        <v>0</v>
      </c>
      <c r="F20" s="264">
        <f>SUMIF('Unos rashoda i izdataka'!$R$3:$R$501,'A.3 RASHODI FUNK'!$A20,'Unos rashoda i izdataka'!K$3:K$501)+SUMIF('Unos rashoda P4'!$T$3:$T$501,'A.3 RASHODI FUNK'!$A20,'Unos rashoda P4'!I$3:I$501)</f>
        <v>0</v>
      </c>
      <c r="G20" s="264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2217 SVEUČILIŠTE U RIJECI - PRAVNI FAKULTET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2217 SVEUČILIŠTE U RIJECI - PRAVNI FAKULTET</v>
      </c>
    </row>
    <row r="22" spans="1:8">
      <c r="A22" s="154">
        <v>31</v>
      </c>
      <c r="B22" s="25" t="s">
        <v>2955</v>
      </c>
      <c r="C22" s="264"/>
      <c r="D22" s="264"/>
      <c r="E22" s="264">
        <f>SUMIF('Unos rashoda i izdataka'!$R$3:$R$501,'A.3 RASHODI FUNK'!$A22,'Unos rashoda i izdataka'!J$3:J$501)+SUMIF('Unos rashoda P4'!$T$3:$T$501,'A.3 RASHODI FUNK'!$A22,'Unos rashoda P4'!H$3:H$501)</f>
        <v>0</v>
      </c>
      <c r="F22" s="264">
        <f>SUMIF('Unos rashoda i izdataka'!$R$3:$R$501,'A.3 RASHODI FUNK'!$A22,'Unos rashoda i izdataka'!K$3:K$501)+SUMIF('Unos rashoda P4'!$T$3:$T$501,'A.3 RASHODI FUNK'!$A22,'Unos rashoda P4'!I$3:I$501)</f>
        <v>0</v>
      </c>
      <c r="G22" s="264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2217 SVEUČILIŠTE U RIJECI - PRAVNI FAKULTET</v>
      </c>
    </row>
    <row r="23" spans="1:8">
      <c r="A23" s="154">
        <v>32</v>
      </c>
      <c r="B23" s="25" t="s">
        <v>2956</v>
      </c>
      <c r="C23" s="264"/>
      <c r="D23" s="264"/>
      <c r="E23" s="264">
        <f>SUMIF('Unos rashoda i izdataka'!$R$3:$R$501,'A.3 RASHODI FUNK'!$A23,'Unos rashoda i izdataka'!J$3:J$501)+SUMIF('Unos rashoda P4'!$T$3:$T$501,'A.3 RASHODI FUNK'!$A23,'Unos rashoda P4'!H$3:H$501)</f>
        <v>0</v>
      </c>
      <c r="F23" s="264">
        <f>SUMIF('Unos rashoda i izdataka'!$R$3:$R$501,'A.3 RASHODI FUNK'!$A23,'Unos rashoda i izdataka'!K$3:K$501)+SUMIF('Unos rashoda P4'!$T$3:$T$501,'A.3 RASHODI FUNK'!$A23,'Unos rashoda P4'!I$3:I$501)</f>
        <v>0</v>
      </c>
      <c r="G23" s="264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2217 SVEUČILIŠTE U RIJECI - PRAVNI FAKULTET</v>
      </c>
    </row>
    <row r="24" spans="1:8">
      <c r="A24" s="154">
        <v>33</v>
      </c>
      <c r="B24" s="25" t="s">
        <v>2957</v>
      </c>
      <c r="C24" s="264"/>
      <c r="D24" s="264"/>
      <c r="E24" s="264">
        <f>SUMIF('Unos rashoda i izdataka'!$R$3:$R$501,'A.3 RASHODI FUNK'!$A24,'Unos rashoda i izdataka'!J$3:J$501)+SUMIF('Unos rashoda P4'!$T$3:$T$501,'A.3 RASHODI FUNK'!$A24,'Unos rashoda P4'!H$3:H$501)</f>
        <v>0</v>
      </c>
      <c r="F24" s="264">
        <f>SUMIF('Unos rashoda i izdataka'!$R$3:$R$501,'A.3 RASHODI FUNK'!$A24,'Unos rashoda i izdataka'!K$3:K$501)+SUMIF('Unos rashoda P4'!$T$3:$T$501,'A.3 RASHODI FUNK'!$A24,'Unos rashoda P4'!I$3:I$501)</f>
        <v>0</v>
      </c>
      <c r="G24" s="264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2217 SVEUČILIŠTE U RIJECI - PRAVNI FAKULTET</v>
      </c>
    </row>
    <row r="25" spans="1:8">
      <c r="A25" s="154">
        <v>34</v>
      </c>
      <c r="B25" s="25" t="s">
        <v>2958</v>
      </c>
      <c r="C25" s="264"/>
      <c r="D25" s="264"/>
      <c r="E25" s="264">
        <f>SUMIF('Unos rashoda i izdataka'!$R$3:$R$501,'A.3 RASHODI FUNK'!$A25,'Unos rashoda i izdataka'!J$3:J$501)+SUMIF('Unos rashoda P4'!$T$3:$T$501,'A.3 RASHODI FUNK'!$A25,'Unos rashoda P4'!H$3:H$501)</f>
        <v>0</v>
      </c>
      <c r="F25" s="264">
        <f>SUMIF('Unos rashoda i izdataka'!$R$3:$R$501,'A.3 RASHODI FUNK'!$A25,'Unos rashoda i izdataka'!K$3:K$501)+SUMIF('Unos rashoda P4'!$T$3:$T$501,'A.3 RASHODI FUNK'!$A25,'Unos rashoda P4'!I$3:I$501)</f>
        <v>0</v>
      </c>
      <c r="G25" s="264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2217 SVEUČILIŠTE U RIJECI - PRAVNI FAKULTET</v>
      </c>
    </row>
    <row r="26" spans="1:8">
      <c r="A26" s="154">
        <v>35</v>
      </c>
      <c r="B26" s="25" t="s">
        <v>2959</v>
      </c>
      <c r="C26" s="264"/>
      <c r="D26" s="264"/>
      <c r="E26" s="264">
        <f>SUMIF('Unos rashoda i izdataka'!$R$3:$R$501,'A.3 RASHODI FUNK'!$A26,'Unos rashoda i izdataka'!J$3:J$501)+SUMIF('Unos rashoda P4'!$T$3:$T$501,'A.3 RASHODI FUNK'!$A26,'Unos rashoda P4'!H$3:H$501)</f>
        <v>0</v>
      </c>
      <c r="F26" s="264">
        <f>SUMIF('Unos rashoda i izdataka'!$R$3:$R$501,'A.3 RASHODI FUNK'!$A26,'Unos rashoda i izdataka'!K$3:K$501)+SUMIF('Unos rashoda P4'!$T$3:$T$501,'A.3 RASHODI FUNK'!$A26,'Unos rashoda P4'!I$3:I$501)</f>
        <v>0</v>
      </c>
      <c r="G26" s="264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2217 SVEUČILIŠTE U RIJECI - PRAVNI FAKULTET</v>
      </c>
    </row>
    <row r="27" spans="1:8" ht="25.5">
      <c r="A27" s="154">
        <v>36</v>
      </c>
      <c r="B27" s="25" t="s">
        <v>2960</v>
      </c>
      <c r="C27" s="264"/>
      <c r="D27" s="264"/>
      <c r="E27" s="264">
        <f>SUMIF('Unos rashoda i izdataka'!$R$3:$R$501,'A.3 RASHODI FUNK'!$A27,'Unos rashoda i izdataka'!J$3:J$501)+SUMIF('Unos rashoda P4'!$T$3:$T$501,'A.3 RASHODI FUNK'!$A27,'Unos rashoda P4'!H$3:H$501)</f>
        <v>0</v>
      </c>
      <c r="F27" s="264">
        <f>SUMIF('Unos rashoda i izdataka'!$R$3:$R$501,'A.3 RASHODI FUNK'!$A27,'Unos rashoda i izdataka'!K$3:K$501)+SUMIF('Unos rashoda P4'!$T$3:$T$501,'A.3 RASHODI FUNK'!$A27,'Unos rashoda P4'!I$3:I$501)</f>
        <v>0</v>
      </c>
      <c r="G27" s="264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2217 SVEUČILIŠTE U RIJECI - PRAVNI FAKULTET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2217 SVEUČILIŠTE U RIJECI - PRAVNI FAKULTET</v>
      </c>
    </row>
    <row r="29" spans="1:8">
      <c r="A29" s="154">
        <v>41</v>
      </c>
      <c r="B29" s="25" t="s">
        <v>2962</v>
      </c>
      <c r="C29" s="264"/>
      <c r="D29" s="264"/>
      <c r="E29" s="264">
        <f>SUMIF('Unos rashoda i izdataka'!$R$3:$R$501,'A.3 RASHODI FUNK'!$A29,'Unos rashoda i izdataka'!J$3:J$501)+SUMIF('Unos rashoda P4'!$T$3:$T$501,'A.3 RASHODI FUNK'!$A29,'Unos rashoda P4'!H$3:H$501)</f>
        <v>0</v>
      </c>
      <c r="F29" s="264">
        <f>SUMIF('Unos rashoda i izdataka'!$R$3:$R$501,'A.3 RASHODI FUNK'!$A29,'Unos rashoda i izdataka'!K$3:K$501)+SUMIF('Unos rashoda P4'!$T$3:$T$501,'A.3 RASHODI FUNK'!$A29,'Unos rashoda P4'!I$3:I$501)</f>
        <v>0</v>
      </c>
      <c r="G29" s="264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2217 SVEUČILIŠTE U RIJECI - PRAVNI FAKULTET</v>
      </c>
    </row>
    <row r="30" spans="1:8">
      <c r="A30" s="154">
        <v>42</v>
      </c>
      <c r="B30" s="25" t="s">
        <v>2963</v>
      </c>
      <c r="C30" s="264"/>
      <c r="D30" s="264"/>
      <c r="E30" s="264">
        <f>SUMIF('Unos rashoda i izdataka'!$R$3:$R$501,'A.3 RASHODI FUNK'!$A30,'Unos rashoda i izdataka'!J$3:J$501)+SUMIF('Unos rashoda P4'!$T$3:$T$501,'A.3 RASHODI FUNK'!$A30,'Unos rashoda P4'!H$3:H$501)</f>
        <v>0</v>
      </c>
      <c r="F30" s="264">
        <f>SUMIF('Unos rashoda i izdataka'!$R$3:$R$501,'A.3 RASHODI FUNK'!$A30,'Unos rashoda i izdataka'!K$3:K$501)+SUMIF('Unos rashoda P4'!$T$3:$T$501,'A.3 RASHODI FUNK'!$A30,'Unos rashoda P4'!I$3:I$501)</f>
        <v>0</v>
      </c>
      <c r="G30" s="264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2217 SVEUČILIŠTE U RIJECI - PRAVNI FAKULTET</v>
      </c>
    </row>
    <row r="31" spans="1:8">
      <c r="A31" s="154">
        <v>43</v>
      </c>
      <c r="B31" s="25" t="s">
        <v>2964</v>
      </c>
      <c r="C31" s="264"/>
      <c r="D31" s="264"/>
      <c r="E31" s="264">
        <f>SUMIF('Unos rashoda i izdataka'!$R$3:$R$501,'A.3 RASHODI FUNK'!$A31,'Unos rashoda i izdataka'!J$3:J$501)+SUMIF('Unos rashoda P4'!$T$3:$T$501,'A.3 RASHODI FUNK'!$A31,'Unos rashoda P4'!H$3:H$501)</f>
        <v>0</v>
      </c>
      <c r="F31" s="264">
        <f>SUMIF('Unos rashoda i izdataka'!$R$3:$R$501,'A.3 RASHODI FUNK'!$A31,'Unos rashoda i izdataka'!K$3:K$501)+SUMIF('Unos rashoda P4'!$T$3:$T$501,'A.3 RASHODI FUNK'!$A31,'Unos rashoda P4'!I$3:I$501)</f>
        <v>0</v>
      </c>
      <c r="G31" s="264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2217 SVEUČILIŠTE U RIJECI - PRAVNI FAKULTET</v>
      </c>
    </row>
    <row r="32" spans="1:8">
      <c r="A32" s="154">
        <v>44</v>
      </c>
      <c r="B32" s="25" t="s">
        <v>2965</v>
      </c>
      <c r="C32" s="264"/>
      <c r="D32" s="264"/>
      <c r="E32" s="264">
        <f>SUMIF('Unos rashoda i izdataka'!$R$3:$R$501,'A.3 RASHODI FUNK'!$A32,'Unos rashoda i izdataka'!J$3:J$501)+SUMIF('Unos rashoda P4'!$T$3:$T$501,'A.3 RASHODI FUNK'!$A32,'Unos rashoda P4'!H$3:H$501)</f>
        <v>0</v>
      </c>
      <c r="F32" s="264">
        <f>SUMIF('Unos rashoda i izdataka'!$R$3:$R$501,'A.3 RASHODI FUNK'!$A32,'Unos rashoda i izdataka'!K$3:K$501)+SUMIF('Unos rashoda P4'!$T$3:$T$501,'A.3 RASHODI FUNK'!$A32,'Unos rashoda P4'!I$3:I$501)</f>
        <v>0</v>
      </c>
      <c r="G32" s="264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2217 SVEUČILIŠTE U RIJECI - PRAVNI FAKULTET</v>
      </c>
    </row>
    <row r="33" spans="1:8">
      <c r="A33" s="154">
        <v>45</v>
      </c>
      <c r="B33" s="25" t="s">
        <v>2966</v>
      </c>
      <c r="C33" s="264"/>
      <c r="D33" s="264"/>
      <c r="E33" s="264">
        <f>SUMIF('Unos rashoda i izdataka'!$R$3:$R$501,'A.3 RASHODI FUNK'!$A33,'Unos rashoda i izdataka'!J$3:J$501)+SUMIF('Unos rashoda P4'!$T$3:$T$501,'A.3 RASHODI FUNK'!$A33,'Unos rashoda P4'!H$3:H$501)</f>
        <v>0</v>
      </c>
      <c r="F33" s="264">
        <f>SUMIF('Unos rashoda i izdataka'!$R$3:$R$501,'A.3 RASHODI FUNK'!$A33,'Unos rashoda i izdataka'!K$3:K$501)+SUMIF('Unos rashoda P4'!$T$3:$T$501,'A.3 RASHODI FUNK'!$A33,'Unos rashoda P4'!I$3:I$501)</f>
        <v>0</v>
      </c>
      <c r="G33" s="264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2217 SVEUČILIŠTE U RIJECI - PRAVNI FAKULTET</v>
      </c>
    </row>
    <row r="34" spans="1:8">
      <c r="A34" s="154">
        <v>46</v>
      </c>
      <c r="B34" s="25" t="s">
        <v>2924</v>
      </c>
      <c r="C34" s="264"/>
      <c r="D34" s="264"/>
      <c r="E34" s="264">
        <f>SUMIF('Unos rashoda i izdataka'!$R$3:$R$501,'A.3 RASHODI FUNK'!$A34,'Unos rashoda i izdataka'!J$3:J$501)+SUMIF('Unos rashoda P4'!$T$3:$T$501,'A.3 RASHODI FUNK'!$A34,'Unos rashoda P4'!H$3:H$501)</f>
        <v>0</v>
      </c>
      <c r="F34" s="264">
        <f>SUMIF('Unos rashoda i izdataka'!$R$3:$R$501,'A.3 RASHODI FUNK'!$A34,'Unos rashoda i izdataka'!K$3:K$501)+SUMIF('Unos rashoda P4'!$T$3:$T$501,'A.3 RASHODI FUNK'!$A34,'Unos rashoda P4'!I$3:I$501)</f>
        <v>0</v>
      </c>
      <c r="G34" s="264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2217 SVEUČILIŠTE U RIJECI - PRAVNI FAKULTET</v>
      </c>
    </row>
    <row r="35" spans="1:8">
      <c r="A35" s="154">
        <v>47</v>
      </c>
      <c r="B35" s="25" t="s">
        <v>2967</v>
      </c>
      <c r="C35" s="264"/>
      <c r="D35" s="264"/>
      <c r="E35" s="264">
        <f>SUMIF('Unos rashoda i izdataka'!$R$3:$R$501,'A.3 RASHODI FUNK'!$A35,'Unos rashoda i izdataka'!J$3:J$501)+SUMIF('Unos rashoda P4'!$T$3:$T$501,'A.3 RASHODI FUNK'!$A35,'Unos rashoda P4'!H$3:H$501)</f>
        <v>0</v>
      </c>
      <c r="F35" s="264">
        <f>SUMIF('Unos rashoda i izdataka'!$R$3:$R$501,'A.3 RASHODI FUNK'!$A35,'Unos rashoda i izdataka'!K$3:K$501)+SUMIF('Unos rashoda P4'!$T$3:$T$501,'A.3 RASHODI FUNK'!$A35,'Unos rashoda P4'!I$3:I$501)</f>
        <v>0</v>
      </c>
      <c r="G35" s="264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2217 SVEUČILIŠTE U RIJECI - PRAVNI FAKULTET</v>
      </c>
    </row>
    <row r="36" spans="1:8">
      <c r="A36" s="154">
        <v>48</v>
      </c>
      <c r="B36" s="25" t="s">
        <v>2968</v>
      </c>
      <c r="C36" s="264"/>
      <c r="D36" s="264"/>
      <c r="E36" s="264">
        <f>SUMIF('Unos rashoda i izdataka'!$R$3:$R$501,'A.3 RASHODI FUNK'!$A36,'Unos rashoda i izdataka'!J$3:J$501)+SUMIF('Unos rashoda P4'!$T$3:$T$501,'A.3 RASHODI FUNK'!$A36,'Unos rashoda P4'!H$3:H$501)</f>
        <v>0</v>
      </c>
      <c r="F36" s="264">
        <f>SUMIF('Unos rashoda i izdataka'!$R$3:$R$501,'A.3 RASHODI FUNK'!$A36,'Unos rashoda i izdataka'!K$3:K$501)+SUMIF('Unos rashoda P4'!$T$3:$T$501,'A.3 RASHODI FUNK'!$A36,'Unos rashoda P4'!I$3:I$501)</f>
        <v>0</v>
      </c>
      <c r="G36" s="264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2217 SVEUČILIŠTE U RIJECI - PRAVNI FAKULTET</v>
      </c>
    </row>
    <row r="37" spans="1:8">
      <c r="A37" s="154">
        <v>49</v>
      </c>
      <c r="B37" s="25" t="s">
        <v>2969</v>
      </c>
      <c r="C37" s="264"/>
      <c r="D37" s="264"/>
      <c r="E37" s="264">
        <f>SUMIF('Unos rashoda i izdataka'!$R$3:$R$501,'A.3 RASHODI FUNK'!$A37,'Unos rashoda i izdataka'!J$3:J$501)+SUMIF('Unos rashoda P4'!$T$3:$T$501,'A.3 RASHODI FUNK'!$A37,'Unos rashoda P4'!H$3:H$501)</f>
        <v>0</v>
      </c>
      <c r="F37" s="264">
        <f>SUMIF('Unos rashoda i izdataka'!$R$3:$R$501,'A.3 RASHODI FUNK'!$A37,'Unos rashoda i izdataka'!K$3:K$501)+SUMIF('Unos rashoda P4'!$T$3:$T$501,'A.3 RASHODI FUNK'!$A37,'Unos rashoda P4'!I$3:I$501)</f>
        <v>0</v>
      </c>
      <c r="G37" s="264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2217 SVEUČILIŠTE U RIJECI - PRAVNI FAKULTET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2217 SVEUČILIŠTE U RIJECI - PRAVNI FAKULTET</v>
      </c>
    </row>
    <row r="39" spans="1:8">
      <c r="A39" s="154">
        <v>51</v>
      </c>
      <c r="B39" s="25" t="s">
        <v>2971</v>
      </c>
      <c r="C39" s="264"/>
      <c r="D39" s="264"/>
      <c r="E39" s="264">
        <f>SUMIF('Unos rashoda i izdataka'!$R$3:$R$501,'A.3 RASHODI FUNK'!$A39,'Unos rashoda i izdataka'!J$3:J$501)+SUMIF('Unos rashoda P4'!$T$3:$T$501,'A.3 RASHODI FUNK'!$A39,'Unos rashoda P4'!H$3:H$501)</f>
        <v>0</v>
      </c>
      <c r="F39" s="264">
        <f>SUMIF('Unos rashoda i izdataka'!$R$3:$R$501,'A.3 RASHODI FUNK'!$A39,'Unos rashoda i izdataka'!K$3:K$501)+SUMIF('Unos rashoda P4'!$T$3:$T$501,'A.3 RASHODI FUNK'!$A39,'Unos rashoda P4'!I$3:I$501)</f>
        <v>0</v>
      </c>
      <c r="G39" s="264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2217 SVEUČILIŠTE U RIJECI - PRAVNI FAKULTET</v>
      </c>
    </row>
    <row r="40" spans="1:8">
      <c r="A40" s="154">
        <v>52</v>
      </c>
      <c r="B40" s="25" t="s">
        <v>2972</v>
      </c>
      <c r="C40" s="264"/>
      <c r="D40" s="264"/>
      <c r="E40" s="264">
        <f>SUMIF('Unos rashoda i izdataka'!$R$3:$R$501,'A.3 RASHODI FUNK'!$A40,'Unos rashoda i izdataka'!J$3:J$501)+SUMIF('Unos rashoda P4'!$T$3:$T$501,'A.3 RASHODI FUNK'!$A40,'Unos rashoda P4'!H$3:H$501)</f>
        <v>0</v>
      </c>
      <c r="F40" s="264">
        <f>SUMIF('Unos rashoda i izdataka'!$R$3:$R$501,'A.3 RASHODI FUNK'!$A40,'Unos rashoda i izdataka'!K$3:K$501)+SUMIF('Unos rashoda P4'!$T$3:$T$501,'A.3 RASHODI FUNK'!$A40,'Unos rashoda P4'!I$3:I$501)</f>
        <v>0</v>
      </c>
      <c r="G40" s="264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2217 SVEUČILIŠTE U RIJECI - PRAVNI FAKULTET</v>
      </c>
    </row>
    <row r="41" spans="1:8">
      <c r="A41" s="154">
        <v>53</v>
      </c>
      <c r="B41" s="25" t="s">
        <v>2973</v>
      </c>
      <c r="C41" s="264"/>
      <c r="D41" s="264"/>
      <c r="E41" s="264">
        <f>SUMIF('Unos rashoda i izdataka'!$R$3:$R$501,'A.3 RASHODI FUNK'!$A41,'Unos rashoda i izdataka'!J$3:J$501)+SUMIF('Unos rashoda P4'!$T$3:$T$501,'A.3 RASHODI FUNK'!$A41,'Unos rashoda P4'!H$3:H$501)</f>
        <v>0</v>
      </c>
      <c r="F41" s="264">
        <f>SUMIF('Unos rashoda i izdataka'!$R$3:$R$501,'A.3 RASHODI FUNK'!$A41,'Unos rashoda i izdataka'!K$3:K$501)+SUMIF('Unos rashoda P4'!$T$3:$T$501,'A.3 RASHODI FUNK'!$A41,'Unos rashoda P4'!I$3:I$501)</f>
        <v>0</v>
      </c>
      <c r="G41" s="264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2217 SVEUČILIŠTE U RIJECI - PRAVNI FAKULTET</v>
      </c>
    </row>
    <row r="42" spans="1:8">
      <c r="A42" s="154">
        <v>54</v>
      </c>
      <c r="B42" s="25" t="s">
        <v>2974</v>
      </c>
      <c r="C42" s="264"/>
      <c r="D42" s="264"/>
      <c r="E42" s="264">
        <f>SUMIF('Unos rashoda i izdataka'!$R$3:$R$501,'A.3 RASHODI FUNK'!$A42,'Unos rashoda i izdataka'!J$3:J$501)+SUMIF('Unos rashoda P4'!$T$3:$T$501,'A.3 RASHODI FUNK'!$A42,'Unos rashoda P4'!H$3:H$501)</f>
        <v>0</v>
      </c>
      <c r="F42" s="264">
        <f>SUMIF('Unos rashoda i izdataka'!$R$3:$R$501,'A.3 RASHODI FUNK'!$A42,'Unos rashoda i izdataka'!K$3:K$501)+SUMIF('Unos rashoda P4'!$T$3:$T$501,'A.3 RASHODI FUNK'!$A42,'Unos rashoda P4'!I$3:I$501)</f>
        <v>0</v>
      </c>
      <c r="G42" s="264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2217 SVEUČILIŠTE U RIJECI - PRAVNI FAKULTET</v>
      </c>
    </row>
    <row r="43" spans="1:8">
      <c r="A43" s="154">
        <v>55</v>
      </c>
      <c r="B43" s="25" t="s">
        <v>2975</v>
      </c>
      <c r="C43" s="264"/>
      <c r="D43" s="264"/>
      <c r="E43" s="264">
        <f>SUMIF('Unos rashoda i izdataka'!$R$3:$R$501,'A.3 RASHODI FUNK'!$A43,'Unos rashoda i izdataka'!J$3:J$501)+SUMIF('Unos rashoda P4'!$T$3:$T$501,'A.3 RASHODI FUNK'!$A43,'Unos rashoda P4'!H$3:H$501)</f>
        <v>0</v>
      </c>
      <c r="F43" s="264">
        <f>SUMIF('Unos rashoda i izdataka'!$R$3:$R$501,'A.3 RASHODI FUNK'!$A43,'Unos rashoda i izdataka'!K$3:K$501)+SUMIF('Unos rashoda P4'!$T$3:$T$501,'A.3 RASHODI FUNK'!$A43,'Unos rashoda P4'!I$3:I$501)</f>
        <v>0</v>
      </c>
      <c r="G43" s="264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2217 SVEUČILIŠTE U RIJECI - PRAVNI FAKULTET</v>
      </c>
    </row>
    <row r="44" spans="1:8" ht="25.5">
      <c r="A44" s="154">
        <v>56</v>
      </c>
      <c r="B44" s="25" t="s">
        <v>2976</v>
      </c>
      <c r="C44" s="264"/>
      <c r="D44" s="264"/>
      <c r="E44" s="264">
        <f>SUMIF('Unos rashoda i izdataka'!$R$3:$R$501,'A.3 RASHODI FUNK'!$A44,'Unos rashoda i izdataka'!J$3:J$501)+SUMIF('Unos rashoda P4'!$T$3:$T$501,'A.3 RASHODI FUNK'!$A44,'Unos rashoda P4'!H$3:H$501)</f>
        <v>0</v>
      </c>
      <c r="F44" s="264">
        <f>SUMIF('Unos rashoda i izdataka'!$R$3:$R$501,'A.3 RASHODI FUNK'!$A44,'Unos rashoda i izdataka'!K$3:K$501)+SUMIF('Unos rashoda P4'!$T$3:$T$501,'A.3 RASHODI FUNK'!$A44,'Unos rashoda P4'!I$3:I$501)</f>
        <v>0</v>
      </c>
      <c r="G44" s="264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2217 SVEUČILIŠTE U RIJECI - PRAVNI FAKULTET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2217 SVEUČILIŠTE U RIJECI - PRAVNI FAKULTET</v>
      </c>
    </row>
    <row r="46" spans="1:8">
      <c r="A46" s="154">
        <v>61</v>
      </c>
      <c r="B46" s="25" t="s">
        <v>2978</v>
      </c>
      <c r="C46" s="264"/>
      <c r="D46" s="264"/>
      <c r="E46" s="264">
        <f>SUMIF('Unos rashoda i izdataka'!$R$3:$R$501,'A.3 RASHODI FUNK'!$A46,'Unos rashoda i izdataka'!J$3:J$501)+SUMIF('Unos rashoda P4'!$T$3:$T$501,'A.3 RASHODI FUNK'!$A46,'Unos rashoda P4'!H$3:H$501)</f>
        <v>0</v>
      </c>
      <c r="F46" s="264">
        <f>SUMIF('Unos rashoda i izdataka'!$R$3:$R$501,'A.3 RASHODI FUNK'!$A46,'Unos rashoda i izdataka'!K$3:K$501)+SUMIF('Unos rashoda P4'!$T$3:$T$501,'A.3 RASHODI FUNK'!$A46,'Unos rashoda P4'!I$3:I$501)</f>
        <v>0</v>
      </c>
      <c r="G46" s="264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2217 SVEUČILIŠTE U RIJECI - PRAVNI FAKULTET</v>
      </c>
    </row>
    <row r="47" spans="1:8">
      <c r="A47" s="154">
        <v>62</v>
      </c>
      <c r="B47" s="25" t="s">
        <v>2979</v>
      </c>
      <c r="C47" s="264"/>
      <c r="D47" s="264"/>
      <c r="E47" s="264">
        <f>SUMIF('Unos rashoda i izdataka'!$R$3:$R$501,'A.3 RASHODI FUNK'!$A47,'Unos rashoda i izdataka'!J$3:J$501)+SUMIF('Unos rashoda P4'!$T$3:$T$501,'A.3 RASHODI FUNK'!$A47,'Unos rashoda P4'!H$3:H$501)</f>
        <v>0</v>
      </c>
      <c r="F47" s="264">
        <f>SUMIF('Unos rashoda i izdataka'!$R$3:$R$501,'A.3 RASHODI FUNK'!$A47,'Unos rashoda i izdataka'!K$3:K$501)+SUMIF('Unos rashoda P4'!$T$3:$T$501,'A.3 RASHODI FUNK'!$A47,'Unos rashoda P4'!I$3:I$501)</f>
        <v>0</v>
      </c>
      <c r="G47" s="264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2217 SVEUČILIŠTE U RIJECI - PRAVNI FAKULTET</v>
      </c>
    </row>
    <row r="48" spans="1:8">
      <c r="A48" s="154">
        <v>63</v>
      </c>
      <c r="B48" s="25" t="s">
        <v>2980</v>
      </c>
      <c r="C48" s="264"/>
      <c r="D48" s="264"/>
      <c r="E48" s="264">
        <f>SUMIF('Unos rashoda i izdataka'!$R$3:$R$501,'A.3 RASHODI FUNK'!$A48,'Unos rashoda i izdataka'!J$3:J$501)+SUMIF('Unos rashoda P4'!$T$3:$T$501,'A.3 RASHODI FUNK'!$A48,'Unos rashoda P4'!H$3:H$501)</f>
        <v>0</v>
      </c>
      <c r="F48" s="264">
        <f>SUMIF('Unos rashoda i izdataka'!$R$3:$R$501,'A.3 RASHODI FUNK'!$A48,'Unos rashoda i izdataka'!K$3:K$501)+SUMIF('Unos rashoda P4'!$T$3:$T$501,'A.3 RASHODI FUNK'!$A48,'Unos rashoda P4'!I$3:I$501)</f>
        <v>0</v>
      </c>
      <c r="G48" s="264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2217 SVEUČILIŠTE U RIJECI - PRAVNI FAKULTET</v>
      </c>
    </row>
    <row r="49" spans="1:8">
      <c r="A49" s="154">
        <v>64</v>
      </c>
      <c r="B49" s="25" t="s">
        <v>2981</v>
      </c>
      <c r="C49" s="264"/>
      <c r="D49" s="264"/>
      <c r="E49" s="264">
        <f>SUMIF('Unos rashoda i izdataka'!$R$3:$R$501,'A.3 RASHODI FUNK'!$A49,'Unos rashoda i izdataka'!J$3:J$501)+SUMIF('Unos rashoda P4'!$T$3:$T$501,'A.3 RASHODI FUNK'!$A49,'Unos rashoda P4'!H$3:H$501)</f>
        <v>0</v>
      </c>
      <c r="F49" s="264">
        <f>SUMIF('Unos rashoda i izdataka'!$R$3:$R$501,'A.3 RASHODI FUNK'!$A49,'Unos rashoda i izdataka'!K$3:K$501)+SUMIF('Unos rashoda P4'!$T$3:$T$501,'A.3 RASHODI FUNK'!$A49,'Unos rashoda P4'!I$3:I$501)</f>
        <v>0</v>
      </c>
      <c r="G49" s="264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2217 SVEUČILIŠTE U RIJECI - PRAVNI FAKULTET</v>
      </c>
    </row>
    <row r="50" spans="1:8" ht="25.5">
      <c r="A50" s="154">
        <v>65</v>
      </c>
      <c r="B50" s="25" t="s">
        <v>2982</v>
      </c>
      <c r="C50" s="264"/>
      <c r="D50" s="264"/>
      <c r="E50" s="264">
        <f>SUMIF('Unos rashoda i izdataka'!$R$3:$R$501,'A.3 RASHODI FUNK'!$A50,'Unos rashoda i izdataka'!J$3:J$501)+SUMIF('Unos rashoda P4'!$T$3:$T$501,'A.3 RASHODI FUNK'!$A50,'Unos rashoda P4'!H$3:H$501)</f>
        <v>0</v>
      </c>
      <c r="F50" s="264">
        <f>SUMIF('Unos rashoda i izdataka'!$R$3:$R$501,'A.3 RASHODI FUNK'!$A50,'Unos rashoda i izdataka'!K$3:K$501)+SUMIF('Unos rashoda P4'!$T$3:$T$501,'A.3 RASHODI FUNK'!$A50,'Unos rashoda P4'!I$3:I$501)</f>
        <v>0</v>
      </c>
      <c r="G50" s="264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2217 SVEUČILIŠTE U RIJECI - PRAVNI FAKULTET</v>
      </c>
    </row>
    <row r="51" spans="1:8" ht="25.5">
      <c r="A51" s="154">
        <v>66</v>
      </c>
      <c r="B51" s="25" t="s">
        <v>2983</v>
      </c>
      <c r="C51" s="264"/>
      <c r="D51" s="264"/>
      <c r="E51" s="264">
        <f>SUMIF('Unos rashoda i izdataka'!$R$3:$R$501,'A.3 RASHODI FUNK'!$A51,'Unos rashoda i izdataka'!J$3:J$501)+SUMIF('Unos rashoda P4'!$T$3:$T$501,'A.3 RASHODI FUNK'!$A51,'Unos rashoda P4'!H$3:H$501)</f>
        <v>0</v>
      </c>
      <c r="F51" s="264">
        <f>SUMIF('Unos rashoda i izdataka'!$R$3:$R$501,'A.3 RASHODI FUNK'!$A51,'Unos rashoda i izdataka'!K$3:K$501)+SUMIF('Unos rashoda P4'!$T$3:$T$501,'A.3 RASHODI FUNK'!$A51,'Unos rashoda P4'!I$3:I$501)</f>
        <v>0</v>
      </c>
      <c r="G51" s="264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2217 SVEUČILIŠTE U RIJECI - PRAVNI FAKULTET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2217 SVEUČILIŠTE U RIJECI - PRAVNI FAKULTET</v>
      </c>
    </row>
    <row r="53" spans="1:8">
      <c r="A53" s="154">
        <v>71</v>
      </c>
      <c r="B53" s="25" t="s">
        <v>2985</v>
      </c>
      <c r="C53" s="264"/>
      <c r="D53" s="264"/>
      <c r="E53" s="264">
        <f>SUMIF('Unos rashoda i izdataka'!$R$3:$R$501,'A.3 RASHODI FUNK'!$A53,'Unos rashoda i izdataka'!J$3:J$501)+SUMIF('Unos rashoda P4'!$T$3:$T$501,'A.3 RASHODI FUNK'!$A53,'Unos rashoda P4'!H$3:H$501)</f>
        <v>0</v>
      </c>
      <c r="F53" s="264">
        <f>SUMIF('Unos rashoda i izdataka'!$R$3:$R$501,'A.3 RASHODI FUNK'!$A53,'Unos rashoda i izdataka'!K$3:K$501)+SUMIF('Unos rashoda P4'!$T$3:$T$501,'A.3 RASHODI FUNK'!$A53,'Unos rashoda P4'!I$3:I$501)</f>
        <v>0</v>
      </c>
      <c r="G53" s="264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2217 SVEUČILIŠTE U RIJECI - PRAVNI FAKULTET</v>
      </c>
    </row>
    <row r="54" spans="1:8">
      <c r="A54" s="154">
        <v>72</v>
      </c>
      <c r="B54" s="25" t="s">
        <v>2986</v>
      </c>
      <c r="C54" s="264"/>
      <c r="D54" s="264"/>
      <c r="E54" s="264">
        <f>SUMIF('Unos rashoda i izdataka'!$R$3:$R$501,'A.3 RASHODI FUNK'!$A54,'Unos rashoda i izdataka'!J$3:J$501)+SUMIF('Unos rashoda P4'!$T$3:$T$501,'A.3 RASHODI FUNK'!$A54,'Unos rashoda P4'!H$3:H$501)</f>
        <v>0</v>
      </c>
      <c r="F54" s="264">
        <f>SUMIF('Unos rashoda i izdataka'!$R$3:$R$501,'A.3 RASHODI FUNK'!$A54,'Unos rashoda i izdataka'!K$3:K$501)+SUMIF('Unos rashoda P4'!$T$3:$T$501,'A.3 RASHODI FUNK'!$A54,'Unos rashoda P4'!I$3:I$501)</f>
        <v>0</v>
      </c>
      <c r="G54" s="264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2217 SVEUČILIŠTE U RIJECI - PRAVNI FAKULTET</v>
      </c>
    </row>
    <row r="55" spans="1:8">
      <c r="A55" s="154">
        <v>73</v>
      </c>
      <c r="B55" s="25" t="s">
        <v>2987</v>
      </c>
      <c r="C55" s="264"/>
      <c r="D55" s="264"/>
      <c r="E55" s="264">
        <f>SUMIF('Unos rashoda i izdataka'!$R$3:$R$501,'A.3 RASHODI FUNK'!$A55,'Unos rashoda i izdataka'!J$3:J$501)+SUMIF('Unos rashoda P4'!$T$3:$T$501,'A.3 RASHODI FUNK'!$A55,'Unos rashoda P4'!H$3:H$501)</f>
        <v>0</v>
      </c>
      <c r="F55" s="264">
        <f>SUMIF('Unos rashoda i izdataka'!$R$3:$R$501,'A.3 RASHODI FUNK'!$A55,'Unos rashoda i izdataka'!K$3:K$501)+SUMIF('Unos rashoda P4'!$T$3:$T$501,'A.3 RASHODI FUNK'!$A55,'Unos rashoda P4'!I$3:I$501)</f>
        <v>0</v>
      </c>
      <c r="G55" s="264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2217 SVEUČILIŠTE U RIJECI - PRAVNI FAKULTET</v>
      </c>
    </row>
    <row r="56" spans="1:8">
      <c r="A56" s="154">
        <v>74</v>
      </c>
      <c r="B56" s="25" t="s">
        <v>2988</v>
      </c>
      <c r="C56" s="264"/>
      <c r="D56" s="264"/>
      <c r="E56" s="264">
        <f>SUMIF('Unos rashoda i izdataka'!$R$3:$R$501,'A.3 RASHODI FUNK'!$A56,'Unos rashoda i izdataka'!J$3:J$501)+SUMIF('Unos rashoda P4'!$T$3:$T$501,'A.3 RASHODI FUNK'!$A56,'Unos rashoda P4'!H$3:H$501)</f>
        <v>0</v>
      </c>
      <c r="F56" s="264">
        <f>SUMIF('Unos rashoda i izdataka'!$R$3:$R$501,'A.3 RASHODI FUNK'!$A56,'Unos rashoda i izdataka'!K$3:K$501)+SUMIF('Unos rashoda P4'!$T$3:$T$501,'A.3 RASHODI FUNK'!$A56,'Unos rashoda P4'!I$3:I$501)</f>
        <v>0</v>
      </c>
      <c r="G56" s="264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2217 SVEUČILIŠTE U RIJECI - PRAVNI FAKULTET</v>
      </c>
    </row>
    <row r="57" spans="1:8">
      <c r="A57" s="154">
        <v>75</v>
      </c>
      <c r="B57" s="25" t="s">
        <v>2989</v>
      </c>
      <c r="C57" s="264"/>
      <c r="D57" s="264"/>
      <c r="E57" s="264">
        <f>SUMIF('Unos rashoda i izdataka'!$R$3:$R$501,'A.3 RASHODI FUNK'!$A57,'Unos rashoda i izdataka'!J$3:J$501)+SUMIF('Unos rashoda P4'!$T$3:$T$501,'A.3 RASHODI FUNK'!$A57,'Unos rashoda P4'!H$3:H$501)</f>
        <v>0</v>
      </c>
      <c r="F57" s="264">
        <f>SUMIF('Unos rashoda i izdataka'!$R$3:$R$501,'A.3 RASHODI FUNK'!$A57,'Unos rashoda i izdataka'!K$3:K$501)+SUMIF('Unos rashoda P4'!$T$3:$T$501,'A.3 RASHODI FUNK'!$A57,'Unos rashoda P4'!I$3:I$501)</f>
        <v>0</v>
      </c>
      <c r="G57" s="264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2217 SVEUČILIŠTE U RIJECI - PRAVNI FAKULTET</v>
      </c>
    </row>
    <row r="58" spans="1:8" ht="25.5">
      <c r="A58" s="154">
        <v>76</v>
      </c>
      <c r="B58" s="25" t="s">
        <v>2990</v>
      </c>
      <c r="C58" s="264"/>
      <c r="D58" s="264"/>
      <c r="E58" s="264">
        <f>SUMIF('Unos rashoda i izdataka'!$R$3:$R$501,'A.3 RASHODI FUNK'!$A58,'Unos rashoda i izdataka'!J$3:J$501)+SUMIF('Unos rashoda P4'!$T$3:$T$501,'A.3 RASHODI FUNK'!$A58,'Unos rashoda P4'!H$3:H$501)</f>
        <v>0</v>
      </c>
      <c r="F58" s="264">
        <f>SUMIF('Unos rashoda i izdataka'!$R$3:$R$501,'A.3 RASHODI FUNK'!$A58,'Unos rashoda i izdataka'!K$3:K$501)+SUMIF('Unos rashoda P4'!$T$3:$T$501,'A.3 RASHODI FUNK'!$A58,'Unos rashoda P4'!I$3:I$501)</f>
        <v>0</v>
      </c>
      <c r="G58" s="264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2217 SVEUČILIŠTE U RIJECI - PRAVNI FAKULTET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2217 SVEUČILIŠTE U RIJECI - PRAVNI FAKULTET</v>
      </c>
    </row>
    <row r="60" spans="1:8">
      <c r="A60" s="154">
        <v>81</v>
      </c>
      <c r="B60" s="25" t="s">
        <v>2992</v>
      </c>
      <c r="C60" s="264"/>
      <c r="D60" s="264"/>
      <c r="E60" s="264">
        <f>SUMIF('Unos rashoda i izdataka'!$R$3:$R$501,'A.3 RASHODI FUNK'!$A60,'Unos rashoda i izdataka'!J$3:J$501)+SUMIF('Unos rashoda P4'!$T$3:$T$501,'A.3 RASHODI FUNK'!$A60,'Unos rashoda P4'!H$3:H$501)</f>
        <v>0</v>
      </c>
      <c r="F60" s="264">
        <f>SUMIF('Unos rashoda i izdataka'!$R$3:$R$501,'A.3 RASHODI FUNK'!$A60,'Unos rashoda i izdataka'!K$3:K$501)+SUMIF('Unos rashoda P4'!$T$3:$T$501,'A.3 RASHODI FUNK'!$A60,'Unos rashoda P4'!I$3:I$501)</f>
        <v>0</v>
      </c>
      <c r="G60" s="264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2217 SVEUČILIŠTE U RIJECI - PRAVNI FAKULTET</v>
      </c>
    </row>
    <row r="61" spans="1:8">
      <c r="A61" s="154">
        <v>82</v>
      </c>
      <c r="B61" s="25" t="s">
        <v>2910</v>
      </c>
      <c r="C61" s="264"/>
      <c r="D61" s="264"/>
      <c r="E61" s="264">
        <f>SUMIF('Unos rashoda i izdataka'!$R$3:$R$501,'A.3 RASHODI FUNK'!$A61,'Unos rashoda i izdataka'!J$3:J$501)+SUMIF('Unos rashoda P4'!$T$3:$T$501,'A.3 RASHODI FUNK'!$A61,'Unos rashoda P4'!H$3:H$501)</f>
        <v>0</v>
      </c>
      <c r="F61" s="264">
        <f>SUMIF('Unos rashoda i izdataka'!$R$3:$R$501,'A.3 RASHODI FUNK'!$A61,'Unos rashoda i izdataka'!K$3:K$501)+SUMIF('Unos rashoda P4'!$T$3:$T$501,'A.3 RASHODI FUNK'!$A61,'Unos rashoda P4'!I$3:I$501)</f>
        <v>0</v>
      </c>
      <c r="G61" s="264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2217 SVEUČILIŠTE U RIJECI - PRAVNI FAKULTET</v>
      </c>
    </row>
    <row r="62" spans="1:8">
      <c r="A62" s="154">
        <v>83</v>
      </c>
      <c r="B62" s="25" t="s">
        <v>2993</v>
      </c>
      <c r="C62" s="264"/>
      <c r="D62" s="264"/>
      <c r="E62" s="264">
        <f>SUMIF('Unos rashoda i izdataka'!$R$3:$R$501,'A.3 RASHODI FUNK'!$A62,'Unos rashoda i izdataka'!J$3:J$501)+SUMIF('Unos rashoda P4'!$T$3:$T$501,'A.3 RASHODI FUNK'!$A62,'Unos rashoda P4'!H$3:H$501)</f>
        <v>0</v>
      </c>
      <c r="F62" s="264">
        <f>SUMIF('Unos rashoda i izdataka'!$R$3:$R$501,'A.3 RASHODI FUNK'!$A62,'Unos rashoda i izdataka'!K$3:K$501)+SUMIF('Unos rashoda P4'!$T$3:$T$501,'A.3 RASHODI FUNK'!$A62,'Unos rashoda P4'!I$3:I$501)</f>
        <v>0</v>
      </c>
      <c r="G62" s="264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2217 SVEUČILIŠTE U RIJECI - PRAVNI FAKULTET</v>
      </c>
    </row>
    <row r="63" spans="1:8">
      <c r="A63" s="154">
        <v>84</v>
      </c>
      <c r="B63" s="25" t="s">
        <v>2994</v>
      </c>
      <c r="C63" s="264"/>
      <c r="D63" s="264"/>
      <c r="E63" s="264">
        <f>SUMIF('Unos rashoda i izdataka'!$R$3:$R$501,'A.3 RASHODI FUNK'!$A63,'Unos rashoda i izdataka'!J$3:J$501)+SUMIF('Unos rashoda P4'!$T$3:$T$501,'A.3 RASHODI FUNK'!$A63,'Unos rashoda P4'!H$3:H$501)</f>
        <v>0</v>
      </c>
      <c r="F63" s="264">
        <f>SUMIF('Unos rashoda i izdataka'!$R$3:$R$501,'A.3 RASHODI FUNK'!$A63,'Unos rashoda i izdataka'!K$3:K$501)+SUMIF('Unos rashoda P4'!$T$3:$T$501,'A.3 RASHODI FUNK'!$A63,'Unos rashoda P4'!I$3:I$501)</f>
        <v>0</v>
      </c>
      <c r="G63" s="264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2217 SVEUČILIŠTE U RIJECI - PRAVNI FAKULTET</v>
      </c>
    </row>
    <row r="64" spans="1:8">
      <c r="A64" s="154">
        <v>85</v>
      </c>
      <c r="B64" s="25" t="s">
        <v>2995</v>
      </c>
      <c r="C64" s="264"/>
      <c r="D64" s="264"/>
      <c r="E64" s="264">
        <f>SUMIF('Unos rashoda i izdataka'!$R$3:$R$501,'A.3 RASHODI FUNK'!$A64,'Unos rashoda i izdataka'!J$3:J$501)+SUMIF('Unos rashoda P4'!$T$3:$T$501,'A.3 RASHODI FUNK'!$A64,'Unos rashoda P4'!H$3:H$501)</f>
        <v>0</v>
      </c>
      <c r="F64" s="264">
        <f>SUMIF('Unos rashoda i izdataka'!$R$3:$R$501,'A.3 RASHODI FUNK'!$A64,'Unos rashoda i izdataka'!K$3:K$501)+SUMIF('Unos rashoda P4'!$T$3:$T$501,'A.3 RASHODI FUNK'!$A64,'Unos rashoda P4'!I$3:I$501)</f>
        <v>0</v>
      </c>
      <c r="G64" s="264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2217 SVEUČILIŠTE U RIJECI - PRAVNI FAKULTET</v>
      </c>
    </row>
    <row r="65" spans="1:8" ht="25.5">
      <c r="A65" s="154">
        <v>86</v>
      </c>
      <c r="B65" s="25" t="s">
        <v>2996</v>
      </c>
      <c r="C65" s="264"/>
      <c r="D65" s="264"/>
      <c r="E65" s="264">
        <f>SUMIF('Unos rashoda i izdataka'!$R$3:$R$501,'A.3 RASHODI FUNK'!$A65,'Unos rashoda i izdataka'!J$3:J$501)+SUMIF('Unos rashoda P4'!$T$3:$T$501,'A.3 RASHODI FUNK'!$A65,'Unos rashoda P4'!H$3:H$501)</f>
        <v>0</v>
      </c>
      <c r="F65" s="264">
        <f>SUMIF('Unos rashoda i izdataka'!$R$3:$R$501,'A.3 RASHODI FUNK'!$A65,'Unos rashoda i izdataka'!K$3:K$501)+SUMIF('Unos rashoda P4'!$T$3:$T$501,'A.3 RASHODI FUNK'!$A65,'Unos rashoda P4'!I$3:I$501)</f>
        <v>0</v>
      </c>
      <c r="G65" s="264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2217 SVEUČILIŠTE U RIJECI - PRAVNI FAKULTET</v>
      </c>
    </row>
    <row r="66" spans="1:8">
      <c r="A66" s="143">
        <v>9</v>
      </c>
      <c r="B66" s="36" t="s">
        <v>2997</v>
      </c>
      <c r="C66" s="162">
        <f>SUM(C67:C74)</f>
        <v>3908600</v>
      </c>
      <c r="D66" s="162">
        <f>SUM(D67:D74)</f>
        <v>4382773</v>
      </c>
      <c r="E66" s="162">
        <f>SUM(E67:E74)</f>
        <v>4317175</v>
      </c>
      <c r="F66" s="162">
        <f>SUM(F67:F74)</f>
        <v>4420765</v>
      </c>
      <c r="G66" s="162">
        <f>SUM(G67:G74)</f>
        <v>4436719</v>
      </c>
      <c r="H66" s="235" t="str">
        <f>'OPĆI DIO'!$C$1</f>
        <v>2217 SVEUČILIŠTE U RIJECI - PRAVNI FAKULTET</v>
      </c>
    </row>
    <row r="67" spans="1:8">
      <c r="A67" s="154">
        <v>91</v>
      </c>
      <c r="B67" s="25" t="s">
        <v>2998</v>
      </c>
      <c r="C67" s="264"/>
      <c r="D67" s="264"/>
      <c r="E67" s="264">
        <f>SUMIF('Unos rashoda i izdataka'!$R$3:$R$501,'A.3 RASHODI FUNK'!$A67,'Unos rashoda i izdataka'!J$3:J$501)+SUMIF('Unos rashoda P4'!$T$3:$T$501,'A.3 RASHODI FUNK'!$A67,'Unos rashoda P4'!H$3:H$501)</f>
        <v>0</v>
      </c>
      <c r="F67" s="264">
        <f>SUMIF('Unos rashoda i izdataka'!$R$3:$R$501,'A.3 RASHODI FUNK'!$A67,'Unos rashoda i izdataka'!K$3:K$501)+SUMIF('Unos rashoda P4'!$T$3:$T$501,'A.3 RASHODI FUNK'!$A67,'Unos rashoda P4'!I$3:I$501)</f>
        <v>0</v>
      </c>
      <c r="G67" s="264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2217 SVEUČILIŠTE U RIJECI - PRAVNI FAKULTET</v>
      </c>
    </row>
    <row r="68" spans="1:8">
      <c r="A68" s="154">
        <v>92</v>
      </c>
      <c r="B68" s="25" t="s">
        <v>2999</v>
      </c>
      <c r="C68" s="264"/>
      <c r="D68" s="264"/>
      <c r="E68" s="264">
        <f>SUMIF('Unos rashoda i izdataka'!$R$3:$R$501,'A.3 RASHODI FUNK'!$A68,'Unos rashoda i izdataka'!J$3:J$501)+SUMIF('Unos rashoda P4'!$T$3:$T$501,'A.3 RASHODI FUNK'!$A68,'Unos rashoda P4'!H$3:H$501)</f>
        <v>0</v>
      </c>
      <c r="F68" s="264">
        <f>SUMIF('Unos rashoda i izdataka'!$R$3:$R$501,'A.3 RASHODI FUNK'!$A68,'Unos rashoda i izdataka'!K$3:K$501)+SUMIF('Unos rashoda P4'!$T$3:$T$501,'A.3 RASHODI FUNK'!$A68,'Unos rashoda P4'!I$3:I$501)</f>
        <v>0</v>
      </c>
      <c r="G68" s="264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2217 SVEUČILIŠTE U RIJECI - PRAVNI FAKULTET</v>
      </c>
    </row>
    <row r="69" spans="1:8" ht="26.25" customHeight="1">
      <c r="A69" s="154">
        <v>93</v>
      </c>
      <c r="B69" s="25" t="s">
        <v>3000</v>
      </c>
      <c r="C69" s="264"/>
      <c r="D69" s="264"/>
      <c r="E69" s="264">
        <f>SUMIF('Unos rashoda i izdataka'!$R$3:$R$501,'A.3 RASHODI FUNK'!$A69,'Unos rashoda i izdataka'!J$3:J$501)+SUMIF('Unos rashoda P4'!$T$3:$T$501,'A.3 RASHODI FUNK'!$A69,'Unos rashoda P4'!H$3:H$501)</f>
        <v>0</v>
      </c>
      <c r="F69" s="264">
        <f>SUMIF('Unos rashoda i izdataka'!$R$3:$R$501,'A.3 RASHODI FUNK'!$A69,'Unos rashoda i izdataka'!K$3:K$501)+SUMIF('Unos rashoda P4'!$T$3:$T$501,'A.3 RASHODI FUNK'!$A69,'Unos rashoda P4'!I$3:I$501)</f>
        <v>0</v>
      </c>
      <c r="G69" s="264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2217 SVEUČILIŠTE U RIJECI - PRAVNI FAKULTET</v>
      </c>
    </row>
    <row r="70" spans="1:8">
      <c r="A70" s="154">
        <v>94</v>
      </c>
      <c r="B70" s="25" t="s">
        <v>3001</v>
      </c>
      <c r="C70" s="264">
        <v>3908600</v>
      </c>
      <c r="D70" s="264">
        <v>4382773</v>
      </c>
      <c r="E70" s="264">
        <v>4317175</v>
      </c>
      <c r="F70" s="264">
        <v>4420765</v>
      </c>
      <c r="G70" s="264">
        <v>4436719</v>
      </c>
      <c r="H70" s="235" t="str">
        <f>'OPĆI DIO'!$C$1</f>
        <v>2217 SVEUČILIŠTE U RIJECI - PRAVNI FAKULTET</v>
      </c>
    </row>
    <row r="71" spans="1:8">
      <c r="A71" s="154">
        <v>95</v>
      </c>
      <c r="B71" s="25" t="s">
        <v>2920</v>
      </c>
      <c r="C71" s="264"/>
      <c r="D71" s="264"/>
      <c r="E71" s="264">
        <f>SUMIF('Unos rashoda i izdataka'!$R$3:$R$501,'A.3 RASHODI FUNK'!$A71,'Unos rashoda i izdataka'!J$3:J$501)+SUMIF('Unos rashoda P4'!$T$3:$T$501,'A.3 RASHODI FUNK'!$A71,'Unos rashoda P4'!H$3:H$501)</f>
        <v>0</v>
      </c>
      <c r="F71" s="264">
        <f>SUMIF('Unos rashoda i izdataka'!$R$3:$R$501,'A.3 RASHODI FUNK'!$A71,'Unos rashoda i izdataka'!K$3:K$501)+SUMIF('Unos rashoda P4'!$T$3:$T$501,'A.3 RASHODI FUNK'!$A71,'Unos rashoda P4'!I$3:I$501)</f>
        <v>0</v>
      </c>
      <c r="G71" s="264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2217 SVEUČILIŠTE U RIJECI - PRAVNI FAKULTET</v>
      </c>
    </row>
    <row r="72" spans="1:8">
      <c r="A72" s="154">
        <v>96</v>
      </c>
      <c r="B72" s="25" t="s">
        <v>2918</v>
      </c>
      <c r="C72" s="264"/>
      <c r="D72" s="264"/>
      <c r="E72" s="264">
        <f>SUMIF('Unos rashoda i izdataka'!$R$3:$R$501,'A.3 RASHODI FUNK'!$A72,'Unos rashoda i izdataka'!J$3:J$501)+SUMIF('Unos rashoda P4'!$T$3:$T$501,'A.3 RASHODI FUNK'!$A72,'Unos rashoda P4'!H$3:H$501)</f>
        <v>0</v>
      </c>
      <c r="F72" s="264">
        <f>SUMIF('Unos rashoda i izdataka'!$R$3:$R$501,'A.3 RASHODI FUNK'!$A72,'Unos rashoda i izdataka'!K$3:K$501)+SUMIF('Unos rashoda P4'!$T$3:$T$501,'A.3 RASHODI FUNK'!$A72,'Unos rashoda P4'!I$3:I$501)</f>
        <v>0</v>
      </c>
      <c r="G72" s="264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2217 SVEUČILIŠTE U RIJECI - PRAVNI FAKULTET</v>
      </c>
    </row>
    <row r="73" spans="1:8">
      <c r="A73" s="154">
        <v>97</v>
      </c>
      <c r="B73" s="25" t="s">
        <v>2904</v>
      </c>
      <c r="C73" s="264"/>
      <c r="D73" s="264"/>
      <c r="E73" s="264">
        <f>SUMIF('Unos rashoda i izdataka'!$R$3:$R$501,'A.3 RASHODI FUNK'!$A73,'Unos rashoda i izdataka'!J$3:J$501)+SUMIF('Unos rashoda P4'!$T$3:$T$501,'A.3 RASHODI FUNK'!$A73,'Unos rashoda P4'!H$3:H$501)</f>
        <v>0</v>
      </c>
      <c r="F73" s="264">
        <f>SUMIF('Unos rashoda i izdataka'!$R$3:$R$501,'A.3 RASHODI FUNK'!$A73,'Unos rashoda i izdataka'!K$3:K$501)+SUMIF('Unos rashoda P4'!$T$3:$T$501,'A.3 RASHODI FUNK'!$A73,'Unos rashoda P4'!I$3:I$501)</f>
        <v>0</v>
      </c>
      <c r="G73" s="264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2217 SVEUČILIŠTE U RIJECI - PRAVNI FAKULTET</v>
      </c>
    </row>
    <row r="74" spans="1:8">
      <c r="A74" s="154">
        <v>98</v>
      </c>
      <c r="B74" s="25" t="s">
        <v>2906</v>
      </c>
      <c r="C74" s="264"/>
      <c r="D74" s="264"/>
      <c r="E74" s="264">
        <f>SUMIF('Unos rashoda i izdataka'!$R$3:$R$501,'A.3 RASHODI FUNK'!$A74,'Unos rashoda i izdataka'!J$3:J$501)+SUMIF('Unos rashoda P4'!$T$3:$T$501,'A.3 RASHODI FUNK'!$A74,'Unos rashoda P4'!H$3:H$501)</f>
        <v>0</v>
      </c>
      <c r="F74" s="264">
        <f>SUMIF('Unos rashoda i izdataka'!$R$3:$R$501,'A.3 RASHODI FUNK'!$A74,'Unos rashoda i izdataka'!K$3:K$501)+SUMIF('Unos rashoda P4'!$T$3:$T$501,'A.3 RASHODI FUNK'!$A74,'Unos rashoda P4'!I$3:I$501)</f>
        <v>0</v>
      </c>
      <c r="G74" s="264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2217 SVEUČILIŠTE U RIJECI - PRAVNI FAKULTET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2217 SVEUČILIŠTE U RIJECI - PRAVNI FAKULTET</v>
      </c>
    </row>
    <row r="76" spans="1:8">
      <c r="A76" s="154">
        <v>101</v>
      </c>
      <c r="B76" s="25" t="s">
        <v>3003</v>
      </c>
      <c r="C76" s="264"/>
      <c r="D76" s="264"/>
      <c r="E76" s="264">
        <f>SUMIF('Unos rashoda i izdataka'!$R$3:$R$501,'A.3 RASHODI FUNK'!$A76,'Unos rashoda i izdataka'!J$3:J$501)+SUMIF('Unos rashoda P4'!$T$3:$T$501,'A.3 RASHODI FUNK'!$A76,'Unos rashoda P4'!H$3:H$501)</f>
        <v>0</v>
      </c>
      <c r="F76" s="264">
        <f>SUMIF('Unos rashoda i izdataka'!$R$3:$R$501,'A.3 RASHODI FUNK'!$A76,'Unos rashoda i izdataka'!K$3:K$501)+SUMIF('Unos rashoda P4'!$T$3:$T$501,'A.3 RASHODI FUNK'!$A76,'Unos rashoda P4'!I$3:I$501)</f>
        <v>0</v>
      </c>
      <c r="G76" s="264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2217 SVEUČILIŠTE U RIJECI - PRAVNI FAKULTET</v>
      </c>
    </row>
    <row r="77" spans="1:8">
      <c r="A77" s="154">
        <v>102</v>
      </c>
      <c r="B77" s="25" t="s">
        <v>3004</v>
      </c>
      <c r="C77" s="264"/>
      <c r="D77" s="264"/>
      <c r="E77" s="264">
        <f>SUMIF('Unos rashoda i izdataka'!$R$3:$R$501,'A.3 RASHODI FUNK'!$A77,'Unos rashoda i izdataka'!J$3:J$501)+SUMIF('Unos rashoda P4'!$T$3:$T$501,'A.3 RASHODI FUNK'!$A77,'Unos rashoda P4'!H$3:H$501)</f>
        <v>0</v>
      </c>
      <c r="F77" s="264">
        <f>SUMIF('Unos rashoda i izdataka'!$R$3:$R$501,'A.3 RASHODI FUNK'!$A77,'Unos rashoda i izdataka'!K$3:K$501)+SUMIF('Unos rashoda P4'!$T$3:$T$501,'A.3 RASHODI FUNK'!$A77,'Unos rashoda P4'!I$3:I$501)</f>
        <v>0</v>
      </c>
      <c r="G77" s="264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2217 SVEUČILIŠTE U RIJECI - PRAVNI FAKULTET</v>
      </c>
    </row>
    <row r="78" spans="1:8">
      <c r="A78" s="154">
        <v>103</v>
      </c>
      <c r="B78" s="25" t="s">
        <v>3005</v>
      </c>
      <c r="C78" s="264"/>
      <c r="D78" s="264"/>
      <c r="E78" s="264">
        <f>SUMIF('Unos rashoda i izdataka'!$R$3:$R$501,'A.3 RASHODI FUNK'!$A78,'Unos rashoda i izdataka'!J$3:J$501)+SUMIF('Unos rashoda P4'!$T$3:$T$501,'A.3 RASHODI FUNK'!$A78,'Unos rashoda P4'!H$3:H$501)</f>
        <v>0</v>
      </c>
      <c r="F78" s="264">
        <f>SUMIF('Unos rashoda i izdataka'!$R$3:$R$501,'A.3 RASHODI FUNK'!$A78,'Unos rashoda i izdataka'!K$3:K$501)+SUMIF('Unos rashoda P4'!$T$3:$T$501,'A.3 RASHODI FUNK'!$A78,'Unos rashoda P4'!I$3:I$501)</f>
        <v>0</v>
      </c>
      <c r="G78" s="264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2217 SVEUČILIŠTE U RIJECI - PRAVNI FAKULTET</v>
      </c>
    </row>
    <row r="79" spans="1:8">
      <c r="A79" s="154">
        <v>104</v>
      </c>
      <c r="B79" s="25" t="s">
        <v>3006</v>
      </c>
      <c r="C79" s="264"/>
      <c r="D79" s="264"/>
      <c r="E79" s="264">
        <f>SUMIF('Unos rashoda i izdataka'!$R$3:$R$501,'A.3 RASHODI FUNK'!$A79,'Unos rashoda i izdataka'!J$3:J$501)+SUMIF('Unos rashoda P4'!$T$3:$T$501,'A.3 RASHODI FUNK'!$A79,'Unos rashoda P4'!H$3:H$501)</f>
        <v>0</v>
      </c>
      <c r="F79" s="264">
        <f>SUMIF('Unos rashoda i izdataka'!$R$3:$R$501,'A.3 RASHODI FUNK'!$A79,'Unos rashoda i izdataka'!K$3:K$501)+SUMIF('Unos rashoda P4'!$T$3:$T$501,'A.3 RASHODI FUNK'!$A79,'Unos rashoda P4'!I$3:I$501)</f>
        <v>0</v>
      </c>
      <c r="G79" s="264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2217 SVEUČILIŠTE U RIJECI - PRAVNI FAKULTET</v>
      </c>
    </row>
    <row r="80" spans="1:8">
      <c r="A80" s="154">
        <v>105</v>
      </c>
      <c r="B80" s="25" t="s">
        <v>3007</v>
      </c>
      <c r="C80" s="264"/>
      <c r="D80" s="264"/>
      <c r="E80" s="264">
        <f>SUMIF('Unos rashoda i izdataka'!$R$3:$R$501,'A.3 RASHODI FUNK'!$A80,'Unos rashoda i izdataka'!J$3:J$501)+SUMIF('Unos rashoda P4'!$T$3:$T$501,'A.3 RASHODI FUNK'!$A80,'Unos rashoda P4'!H$3:H$501)</f>
        <v>0</v>
      </c>
      <c r="F80" s="264">
        <f>SUMIF('Unos rashoda i izdataka'!$R$3:$R$501,'A.3 RASHODI FUNK'!$A80,'Unos rashoda i izdataka'!K$3:K$501)+SUMIF('Unos rashoda P4'!$T$3:$T$501,'A.3 RASHODI FUNK'!$A80,'Unos rashoda P4'!I$3:I$501)</f>
        <v>0</v>
      </c>
      <c r="G80" s="264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2217 SVEUČILIŠTE U RIJECI - PRAVNI FAKULTET</v>
      </c>
    </row>
    <row r="81" spans="1:8">
      <c r="A81" s="154">
        <v>106</v>
      </c>
      <c r="B81" s="25" t="s">
        <v>3008</v>
      </c>
      <c r="C81" s="264"/>
      <c r="D81" s="264"/>
      <c r="E81" s="264">
        <f>SUMIF('Unos rashoda i izdataka'!$R$3:$R$501,'A.3 RASHODI FUNK'!$A81,'Unos rashoda i izdataka'!J$3:J$501)+SUMIF('Unos rashoda P4'!$T$3:$T$501,'A.3 RASHODI FUNK'!$A81,'Unos rashoda P4'!H$3:H$501)</f>
        <v>0</v>
      </c>
      <c r="F81" s="264">
        <f>SUMIF('Unos rashoda i izdataka'!$R$3:$R$501,'A.3 RASHODI FUNK'!$A81,'Unos rashoda i izdataka'!K$3:K$501)+SUMIF('Unos rashoda P4'!$T$3:$T$501,'A.3 RASHODI FUNK'!$A81,'Unos rashoda P4'!I$3:I$501)</f>
        <v>0</v>
      </c>
      <c r="G81" s="264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2217 SVEUČILIŠTE U RIJECI - PRAVNI FAKULTET</v>
      </c>
    </row>
    <row r="82" spans="1:8" ht="25.5">
      <c r="A82" s="154">
        <v>107</v>
      </c>
      <c r="B82" s="25" t="s">
        <v>3009</v>
      </c>
      <c r="C82" s="264"/>
      <c r="D82" s="264"/>
      <c r="E82" s="264">
        <f>SUMIF('Unos rashoda i izdataka'!$R$3:$R$501,'A.3 RASHODI FUNK'!$A82,'Unos rashoda i izdataka'!J$3:J$501)+SUMIF('Unos rashoda P4'!$T$3:$T$501,'A.3 RASHODI FUNK'!$A82,'Unos rashoda P4'!H$3:H$501)</f>
        <v>0</v>
      </c>
      <c r="F82" s="264">
        <f>SUMIF('Unos rashoda i izdataka'!$R$3:$R$501,'A.3 RASHODI FUNK'!$A82,'Unos rashoda i izdataka'!K$3:K$501)+SUMIF('Unos rashoda P4'!$T$3:$T$501,'A.3 RASHODI FUNK'!$A82,'Unos rashoda P4'!I$3:I$501)</f>
        <v>0</v>
      </c>
      <c r="G82" s="264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2217 SVEUČILIŠTE U RIJECI - PRAVNI FAKULTET</v>
      </c>
    </row>
    <row r="83" spans="1:8">
      <c r="A83" s="154">
        <v>108</v>
      </c>
      <c r="B83" s="25" t="s">
        <v>3010</v>
      </c>
      <c r="C83" s="264"/>
      <c r="D83" s="264"/>
      <c r="E83" s="264">
        <f>SUMIF('Unos rashoda i izdataka'!$R$3:$R$501,'A.3 RASHODI FUNK'!$A83,'Unos rashoda i izdataka'!J$3:J$501)+SUMIF('Unos rashoda P4'!$T$3:$T$501,'A.3 RASHODI FUNK'!$A83,'Unos rashoda P4'!H$3:H$501)</f>
        <v>0</v>
      </c>
      <c r="F83" s="264">
        <f>SUMIF('Unos rashoda i izdataka'!$R$3:$R$501,'A.3 RASHODI FUNK'!$A83,'Unos rashoda i izdataka'!K$3:K$501)+SUMIF('Unos rashoda P4'!$T$3:$T$501,'A.3 RASHODI FUNK'!$A83,'Unos rashoda P4'!I$3:I$501)</f>
        <v>0</v>
      </c>
      <c r="G83" s="264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2217 SVEUČILIŠTE U RIJECI - PRAVNI FAKULTET</v>
      </c>
    </row>
    <row r="84" spans="1:8" ht="25.5">
      <c r="A84" s="154">
        <v>109</v>
      </c>
      <c r="B84" s="25" t="s">
        <v>3011</v>
      </c>
      <c r="C84" s="264"/>
      <c r="D84" s="264"/>
      <c r="E84" s="264">
        <f>SUMIF('Unos rashoda i izdataka'!$R$3:$R$501,'A.3 RASHODI FUNK'!$A84,'Unos rashoda i izdataka'!J$3:J$501)+SUMIF('Unos rashoda P4'!$T$3:$T$501,'A.3 RASHODI FUNK'!$A84,'Unos rashoda P4'!H$3:H$501)</f>
        <v>0</v>
      </c>
      <c r="F84" s="264">
        <f>SUMIF('Unos rashoda i izdataka'!$R$3:$R$501,'A.3 RASHODI FUNK'!$A84,'Unos rashoda i izdataka'!K$3:K$501)+SUMIF('Unos rashoda P4'!$T$3:$T$501,'A.3 RASHODI FUNK'!$A84,'Unos rashoda P4'!I$3:I$501)</f>
        <v>0</v>
      </c>
      <c r="G84" s="264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2217 SVEUČILIŠTE U RIJECI - PRAVNI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9" t="s">
        <v>2864</v>
      </c>
      <c r="B2" s="359"/>
      <c r="C2" s="359"/>
      <c r="D2" s="359"/>
      <c r="E2" s="359"/>
      <c r="F2" s="359"/>
      <c r="G2" s="359"/>
      <c r="H2" s="359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9" t="s">
        <v>2887</v>
      </c>
      <c r="B4" s="359"/>
      <c r="C4" s="359"/>
      <c r="D4" s="359"/>
      <c r="E4" s="359"/>
      <c r="F4" s="359"/>
      <c r="G4" s="359"/>
      <c r="H4" s="359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9" t="s">
        <v>3682</v>
      </c>
      <c r="B6" s="359"/>
      <c r="C6" s="359"/>
      <c r="D6" s="359"/>
      <c r="E6" s="359"/>
      <c r="F6" s="359"/>
      <c r="G6" s="359"/>
      <c r="H6" s="359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60" t="s">
        <v>3654</v>
      </c>
      <c r="B8" s="361"/>
      <c r="C8" s="362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63">
        <v>1</v>
      </c>
      <c r="B9" s="364"/>
      <c r="C9" s="365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58">
        <f>SUM(D11:D14)</f>
        <v>0</v>
      </c>
      <c r="E10" s="258">
        <f>SUM(E11:E14)</f>
        <v>0</v>
      </c>
      <c r="F10" s="258">
        <f>SUM(F11:F14)</f>
        <v>0</v>
      </c>
      <c r="G10" s="258">
        <f>SUM(G11:G14)</f>
        <v>0</v>
      </c>
      <c r="H10" s="258">
        <f>SUM(H11:H14)</f>
        <v>0</v>
      </c>
      <c r="I10" s="235" t="str">
        <f>'OPĆI DIO'!$C$1</f>
        <v>2217 SVEUČILIŠTE U RIJECI - PRAVNI FAKULTET</v>
      </c>
    </row>
    <row r="11" spans="1:10">
      <c r="A11" s="190"/>
      <c r="B11" s="191">
        <v>81</v>
      </c>
      <c r="C11" s="319" t="s">
        <v>6628</v>
      </c>
      <c r="D11" s="256"/>
      <c r="E11" s="256"/>
      <c r="F11" s="255">
        <f>SUMIF('Unos prihoda i primitaka'!$L$3:$L$501,$B11,'Unos prihoda i primitaka'!G$3:G$501)</f>
        <v>0</v>
      </c>
      <c r="G11" s="255">
        <f>SUMIF('Unos prihoda i primitaka'!$L$3:$L$501,$B11,'Unos prihoda i primitaka'!H$3:H$501)</f>
        <v>0</v>
      </c>
      <c r="H11" s="255">
        <f>SUMIF('Unos prihoda i primitaka'!$L$3:$L$501,$B11,'Unos prihoda i primitaka'!I$3:I$501)</f>
        <v>0</v>
      </c>
      <c r="I11" s="235" t="str">
        <f>'OPĆI DIO'!$C$1</f>
        <v>2217 SVEUČILIŠTE U RIJECI - PRAVNI FAKULTET</v>
      </c>
    </row>
    <row r="12" spans="1:10" ht="25.5">
      <c r="A12" s="190"/>
      <c r="B12" s="191">
        <v>82</v>
      </c>
      <c r="C12" s="319" t="s">
        <v>6629</v>
      </c>
      <c r="D12" s="256"/>
      <c r="E12" s="256"/>
      <c r="F12" s="255">
        <f>SUMIF('Unos prihoda i primitaka'!$L$3:$L$501,$B12,'Unos prihoda i primitaka'!G$3:G$501)</f>
        <v>0</v>
      </c>
      <c r="G12" s="255">
        <f>SUMIF('Unos prihoda i primitaka'!$L$3:$L$501,$B12,'Unos prihoda i primitaka'!H$3:H$501)</f>
        <v>0</v>
      </c>
      <c r="H12" s="255">
        <f>SUMIF('Unos prihoda i primitaka'!$L$3:$L$501,$B12,'Unos prihoda i primitaka'!I$3:I$501)</f>
        <v>0</v>
      </c>
      <c r="I12" s="235" t="str">
        <f>'OPĆI DIO'!$C$1</f>
        <v>2217 SVEUČILIŠTE U RIJECI - PRAVNI FAKULTET</v>
      </c>
    </row>
    <row r="13" spans="1:10" ht="25.5">
      <c r="A13" s="190"/>
      <c r="B13" s="191">
        <v>83</v>
      </c>
      <c r="C13" s="319" t="s">
        <v>6630</v>
      </c>
      <c r="D13" s="256"/>
      <c r="E13" s="256"/>
      <c r="F13" s="255">
        <f>SUMIF('Unos prihoda i primitaka'!$L$3:$L$501,$B13,'Unos prihoda i primitaka'!G$3:G$501)</f>
        <v>0</v>
      </c>
      <c r="G13" s="255">
        <f>SUMIF('Unos prihoda i primitaka'!$L$3:$L$501,$B13,'Unos prihoda i primitaka'!H$3:H$501)</f>
        <v>0</v>
      </c>
      <c r="H13" s="255">
        <f>SUMIF('Unos prihoda i primitaka'!$L$3:$L$501,$B13,'Unos prihoda i primitaka'!I$3:I$501)</f>
        <v>0</v>
      </c>
      <c r="I13" s="235" t="str">
        <f>'OPĆI DIO'!$C$1</f>
        <v>2217 SVEUČILIŠTE U RIJECI - PRAVNI FAKULTET</v>
      </c>
    </row>
    <row r="14" spans="1:10">
      <c r="A14" s="190"/>
      <c r="B14" s="191">
        <v>84</v>
      </c>
      <c r="C14" s="191" t="s">
        <v>2884</v>
      </c>
      <c r="D14" s="256"/>
      <c r="E14" s="256"/>
      <c r="F14" s="255">
        <f>SUMIF('Unos prihoda i primitaka'!$L$3:$L$501,$B14,'Unos prihoda i primitaka'!G$3:G$501)</f>
        <v>0</v>
      </c>
      <c r="G14" s="255">
        <f>SUMIF('Unos prihoda i primitaka'!$L$3:$L$501,$B14,'Unos prihoda i primitaka'!H$3:H$501)</f>
        <v>0</v>
      </c>
      <c r="H14" s="255">
        <f>SUMIF('Unos prihoda i primitaka'!$L$3:$L$501,$B14,'Unos prihoda i primitaka'!I$3:I$501)</f>
        <v>0</v>
      </c>
      <c r="I14" s="235" t="str">
        <f>'OPĆI DIO'!$C$1</f>
        <v>2217 SVEUČILIŠTE U RIJECI - PRAVNI FAKULTET</v>
      </c>
    </row>
    <row r="15" spans="1:10" s="235" customFormat="1">
      <c r="A15" s="192">
        <v>5</v>
      </c>
      <c r="B15" s="193"/>
      <c r="C15" s="194" t="s">
        <v>3684</v>
      </c>
      <c r="D15" s="258">
        <f>SUM(D16:D21)</f>
        <v>0</v>
      </c>
      <c r="E15" s="258">
        <f>SUM(E16:E21)</f>
        <v>0</v>
      </c>
      <c r="F15" s="258">
        <f>SUM(F16:F21)</f>
        <v>0</v>
      </c>
      <c r="G15" s="258">
        <f>SUM(G16:G21)</f>
        <v>0</v>
      </c>
      <c r="H15" s="258">
        <f>SUM(H16:H21)</f>
        <v>0</v>
      </c>
      <c r="I15" s="235" t="str">
        <f>'OPĆI DIO'!$C$1</f>
        <v>2217 SVEUČILIŠTE U RIJECI - PRAVNI FAKULTET</v>
      </c>
    </row>
    <row r="16" spans="1:10">
      <c r="A16" s="191"/>
      <c r="B16" s="191">
        <v>51</v>
      </c>
      <c r="C16" s="317" t="s">
        <v>6616</v>
      </c>
      <c r="D16" s="256"/>
      <c r="E16" s="256"/>
      <c r="F16" s="257">
        <f>SUMIF('Unos rashoda i izdataka'!$P$3:$P$501,$B16,'Unos rashoda i izdataka'!J$3:J$501)+SUMIF('Unos rashoda P4'!$S$3:$S$501,$B16,'Unos rashoda P4'!H$3:H$501)</f>
        <v>0</v>
      </c>
      <c r="G16" s="257">
        <f>SUMIF('Unos rashoda i izdataka'!$P$3:$P$501,$B16,'Unos rashoda i izdataka'!K$3:K$501)+SUMIF('Unos rashoda P4'!$S$3:$S$501,$B16,'Unos rashoda P4'!I$3:I$501)</f>
        <v>0</v>
      </c>
      <c r="H16" s="257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2217 SVEUČILIŠTE U RIJECI - PRAVNI FAKULTET</v>
      </c>
    </row>
    <row r="17" spans="1:9" ht="25.5">
      <c r="A17" s="191"/>
      <c r="B17" s="191">
        <v>52</v>
      </c>
      <c r="C17" s="317" t="s">
        <v>6617</v>
      </c>
      <c r="D17" s="256"/>
      <c r="E17" s="256"/>
      <c r="F17" s="257"/>
      <c r="G17" s="257"/>
      <c r="H17" s="257"/>
      <c r="I17" s="235"/>
    </row>
    <row r="18" spans="1:9" ht="25.5">
      <c r="A18" s="191"/>
      <c r="B18" s="191">
        <v>53</v>
      </c>
      <c r="C18" s="317" t="s">
        <v>6618</v>
      </c>
      <c r="D18" s="256"/>
      <c r="E18" s="256"/>
      <c r="F18" s="257"/>
      <c r="G18" s="257"/>
      <c r="H18" s="257"/>
      <c r="I18" s="235"/>
    </row>
    <row r="19" spans="1:9" ht="25.5">
      <c r="A19" s="191"/>
      <c r="B19" s="191">
        <v>54</v>
      </c>
      <c r="C19" s="195" t="s">
        <v>251</v>
      </c>
      <c r="D19" s="256"/>
      <c r="E19" s="256"/>
      <c r="F19" s="257">
        <f>SUMIF('Unos rashoda i izdataka'!$P$3:$P$501,$B19,'Unos rashoda i izdataka'!J$3:J$501)+SUMIF('Unos rashoda P4'!$S$3:$S$501,$B19,'Unos rashoda P4'!H$3:H$501)</f>
        <v>0</v>
      </c>
      <c r="G19" s="257">
        <f>SUMIF('Unos rashoda i izdataka'!$P$3:$P$501,$B19,'Unos rashoda i izdataka'!K$3:K$501)+SUMIF('Unos rashoda P4'!$S$3:$S$501,$B19,'Unos rashoda P4'!I$3:I$501)</f>
        <v>0</v>
      </c>
      <c r="H19" s="257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2217 SVEUČILIŠTE U RIJECI - PRAVNI FAKULTET</v>
      </c>
    </row>
    <row r="20" spans="1:9" ht="25.5">
      <c r="A20" s="191"/>
      <c r="B20" s="191">
        <v>55</v>
      </c>
      <c r="C20" s="195" t="s">
        <v>6619</v>
      </c>
      <c r="D20" s="256"/>
      <c r="E20" s="256"/>
      <c r="F20" s="257"/>
      <c r="G20" s="257"/>
      <c r="H20" s="257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tabSelected="1" workbookViewId="0">
      <selection activeCell="C8" sqref="C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9" t="s">
        <v>3685</v>
      </c>
      <c r="C2" s="359"/>
      <c r="D2" s="359"/>
      <c r="E2" s="359"/>
      <c r="F2" s="359"/>
      <c r="G2" s="359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2" t="s">
        <v>3686</v>
      </c>
      <c r="C6" s="260">
        <f>C8+C11+C14</f>
        <v>0</v>
      </c>
      <c r="D6" s="260">
        <f>D8+D11+D14</f>
        <v>0</v>
      </c>
      <c r="E6" s="260">
        <f>+E7+E10</f>
        <v>0</v>
      </c>
      <c r="F6" s="260">
        <f>+F7+F10</f>
        <v>0</v>
      </c>
      <c r="G6" s="260">
        <f>+G7+G10</f>
        <v>0</v>
      </c>
      <c r="H6" s="235" t="str">
        <f>'OPĆI DIO'!$C$1</f>
        <v>2217 SVEUČILIŠTE U RIJECI - PRAVNI FAKULTET</v>
      </c>
    </row>
    <row r="7" spans="1:9" s="261" customFormat="1">
      <c r="A7" s="261">
        <v>43</v>
      </c>
      <c r="B7" s="259" t="s">
        <v>3689</v>
      </c>
      <c r="C7" s="262">
        <f>C8</f>
        <v>0</v>
      </c>
      <c r="D7" s="262">
        <f>D8</f>
        <v>0</v>
      </c>
      <c r="E7" s="262">
        <f>E8+E9</f>
        <v>0</v>
      </c>
      <c r="F7" s="262">
        <f>F8+F9</f>
        <v>0</v>
      </c>
      <c r="G7" s="262">
        <f>G8+G9</f>
        <v>0</v>
      </c>
      <c r="H7" s="235" t="str">
        <f>'OPĆI DIO'!$C$1</f>
        <v>2217 SVEUČILIŠTE U RIJECI - PRAVNI FAKULTET</v>
      </c>
    </row>
    <row r="8" spans="1:9" s="210" customFormat="1">
      <c r="A8" s="210">
        <v>81</v>
      </c>
      <c r="B8" s="207" t="s">
        <v>3667</v>
      </c>
      <c r="C8" s="282"/>
      <c r="D8" s="282"/>
      <c r="E8" s="255">
        <f>SUMIF('Unos prihoda i primitaka'!$L$3:$L$501,$A8,'Unos prihoda i primitaka'!G$3:G$501)</f>
        <v>0</v>
      </c>
      <c r="F8" s="255">
        <f>SUMIF('Unos prihoda i primitaka'!$L$3:$L$501,$A8,'Unos prihoda i primitaka'!H$3:H$501)</f>
        <v>0</v>
      </c>
      <c r="G8" s="255">
        <f>SUMIF('Unos prihoda i primitaka'!$L$3:$L$501,$A8,'Unos prihoda i primitaka'!I$3:I$501)</f>
        <v>0</v>
      </c>
      <c r="H8" s="235" t="str">
        <f>'OPĆI DIO'!$C$1</f>
        <v>2217 SVEUČILIŠTE U RIJECI - PRAVNI FAKULTET</v>
      </c>
    </row>
    <row r="9" spans="1:9" s="210" customFormat="1">
      <c r="A9" s="210">
        <v>83</v>
      </c>
      <c r="B9" s="207" t="s">
        <v>3667</v>
      </c>
      <c r="C9" s="282"/>
      <c r="D9" s="282"/>
      <c r="E9" s="255">
        <f>SUMIF('Unos prihoda i primitaka'!$L$3:$L$501,$A9,'Unos prihoda i primitaka'!G$3:G$501)</f>
        <v>0</v>
      </c>
      <c r="F9" s="255">
        <f>SUMIF('Unos prihoda i primitaka'!$L$3:$L$501,$A9,'Unos prihoda i primitaka'!H$3:H$501)</f>
        <v>0</v>
      </c>
      <c r="G9" s="255">
        <f>SUMIF('Unos prihoda i primitaka'!$L$3:$L$501,$A9,'Unos prihoda i primitaka'!I$3:I$501)</f>
        <v>0</v>
      </c>
      <c r="H9" s="235" t="str">
        <f>'OPĆI DIO'!$C$1</f>
        <v>2217 SVEUČILIŠTE U RIJECI - PRAVNI FAKULTET</v>
      </c>
    </row>
    <row r="10" spans="1:9" s="263" customFormat="1">
      <c r="A10" s="263">
        <v>81</v>
      </c>
      <c r="B10" s="206" t="s">
        <v>3681</v>
      </c>
      <c r="C10" s="262">
        <f>C11</f>
        <v>0</v>
      </c>
      <c r="D10" s="262">
        <f>D11</f>
        <v>0</v>
      </c>
      <c r="E10" s="262">
        <f>E11</f>
        <v>0</v>
      </c>
      <c r="F10" s="262">
        <f>F11</f>
        <v>0</v>
      </c>
      <c r="G10" s="262">
        <f>G11</f>
        <v>0</v>
      </c>
      <c r="H10" s="235" t="str">
        <f>'OPĆI DIO'!$C$1</f>
        <v>2217 SVEUČILIŠTE U RIJECI - PRAVNI FAKULTET</v>
      </c>
    </row>
    <row r="11" spans="1:9" s="210" customFormat="1">
      <c r="A11" s="210">
        <v>84</v>
      </c>
      <c r="B11" s="207" t="s">
        <v>4539</v>
      </c>
      <c r="C11" s="282"/>
      <c r="D11" s="282"/>
      <c r="E11" s="255">
        <f>SUMIF('Unos prihoda i primitaka'!$L$3:$L$501,$A11,'Unos prihoda i primitaka'!G$3:G$501)</f>
        <v>0</v>
      </c>
      <c r="F11" s="255">
        <f>SUMIF('Unos prihoda i primitaka'!$L$3:$L$501,$A11,'Unos prihoda i primitaka'!H$3:H$501)</f>
        <v>0</v>
      </c>
      <c r="G11" s="255">
        <f>SUMIF('Unos prihoda i primitaka'!$L$3:$L$501,$A11,'Unos prihoda i primitaka'!I$3:I$501)</f>
        <v>0</v>
      </c>
      <c r="H11" s="235" t="str">
        <f>'OPĆI DIO'!$C$1</f>
        <v>2217 SVEUČILIŠTE U RIJECI - PRAVNI FAKULTET</v>
      </c>
    </row>
    <row r="12" spans="1:9" s="96" customFormat="1">
      <c r="B12" s="272" t="s">
        <v>3687</v>
      </c>
      <c r="C12" s="273">
        <f t="shared" ref="C12:G13" si="0">C13</f>
        <v>0</v>
      </c>
      <c r="D12" s="273">
        <f t="shared" si="0"/>
        <v>0</v>
      </c>
      <c r="E12" s="273">
        <f t="shared" si="0"/>
        <v>0</v>
      </c>
      <c r="F12" s="273">
        <f t="shared" si="0"/>
        <v>0</v>
      </c>
      <c r="G12" s="273">
        <f t="shared" si="0"/>
        <v>0</v>
      </c>
      <c r="H12" s="235" t="str">
        <f>'OPĆI DIO'!$C$1</f>
        <v>2217 SVEUČILIŠTE U RIJECI - PRAVNI FAKULTET</v>
      </c>
    </row>
    <row r="13" spans="1:9" s="261" customFormat="1">
      <c r="B13" s="259" t="s">
        <v>3664</v>
      </c>
      <c r="C13" s="262">
        <f t="shared" si="0"/>
        <v>0</v>
      </c>
      <c r="D13" s="262">
        <f t="shared" si="0"/>
        <v>0</v>
      </c>
      <c r="E13" s="262">
        <f t="shared" si="0"/>
        <v>0</v>
      </c>
      <c r="F13" s="262">
        <f t="shared" si="0"/>
        <v>0</v>
      </c>
      <c r="G13" s="262">
        <f t="shared" si="0"/>
        <v>0</v>
      </c>
      <c r="H13" s="235" t="str">
        <f>'OPĆI DIO'!$C$1</f>
        <v>2217 SVEUČILIŠTE U RIJECI - PRAVNI FAKULTET</v>
      </c>
    </row>
    <row r="14" spans="1:9" s="210" customFormat="1">
      <c r="A14" s="210">
        <v>5</v>
      </c>
      <c r="B14" s="207" t="s">
        <v>3664</v>
      </c>
      <c r="C14" s="282"/>
      <c r="D14" s="282"/>
      <c r="E14" s="255">
        <f>SUMIF('Unos rashoda i izdataka'!$S$3:$S$501,$A14,'Unos rashoda i izdataka'!J$3:J$501)+SUMIF('Unos rashoda P4'!$U$3:$U$501,$A14,'Unos rashoda P4'!H$3:H$501)</f>
        <v>0</v>
      </c>
      <c r="F14" s="255">
        <f>SUMIF('Unos rashoda i izdataka'!$S$3:$S$501,$A14,'Unos rashoda i izdataka'!K$3:K$501)+SUMIF('Unos rashoda P4'!$U$3:$U$501,$A14,'Unos rashoda P4'!I$3:I$501)</f>
        <v>0</v>
      </c>
      <c r="G14" s="255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2217 SVEUČILIŠTE U RIJECI - PRAVNI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4" t="s">
        <v>482</v>
      </c>
      <c r="C1" s="122"/>
      <c r="D1" s="122"/>
    </row>
    <row r="2" spans="1:10" s="96" customFormat="1">
      <c r="A2" s="292" t="s">
        <v>744</v>
      </c>
      <c r="B2" s="293" t="s">
        <v>745</v>
      </c>
      <c r="C2" s="293"/>
      <c r="D2" s="293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3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298" t="s">
        <v>682</v>
      </c>
      <c r="B2" s="300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299" t="s">
        <v>3088</v>
      </c>
      <c r="B6" s="301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1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1" customFormat="1">
      <c r="A1733" s="309" t="s">
        <v>6599</v>
      </c>
      <c r="B1733" s="310" t="s">
        <v>247</v>
      </c>
      <c r="C1733" s="175">
        <f t="shared" si="26"/>
        <v>11</v>
      </c>
    </row>
    <row r="1734" spans="1:3" s="311" customFormat="1">
      <c r="A1734" s="309" t="s">
        <v>6600</v>
      </c>
      <c r="B1734" s="310" t="s">
        <v>6601</v>
      </c>
      <c r="C1734" s="175">
        <f t="shared" ref="C1734:C1797" si="27">LEN(A1734)</f>
        <v>11</v>
      </c>
    </row>
    <row r="1735" spans="1:3" s="311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1" customFormat="1">
      <c r="A1736" s="309" t="s">
        <v>6602</v>
      </c>
      <c r="B1736" s="310" t="s">
        <v>6603</v>
      </c>
      <c r="C1736" s="175">
        <f t="shared" si="27"/>
        <v>11</v>
      </c>
    </row>
    <row r="1737" spans="1:3" s="311" customFormat="1">
      <c r="A1737" s="309" t="s">
        <v>6604</v>
      </c>
      <c r="B1737" s="310" t="s">
        <v>6594</v>
      </c>
      <c r="C1737" s="175">
        <f t="shared" si="27"/>
        <v>11</v>
      </c>
    </row>
    <row r="1738" spans="1:3" s="311" customFormat="1">
      <c r="A1738" s="309" t="s">
        <v>6602</v>
      </c>
      <c r="B1738" s="310" t="s">
        <v>6595</v>
      </c>
      <c r="C1738" s="175">
        <f t="shared" si="27"/>
        <v>11</v>
      </c>
    </row>
    <row r="1739" spans="1:3" s="311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1" customFormat="1">
      <c r="A1740" s="309" t="s">
        <v>6605</v>
      </c>
      <c r="B1740" s="310" t="s">
        <v>6606</v>
      </c>
      <c r="C1740" s="175">
        <f t="shared" si="27"/>
        <v>11</v>
      </c>
    </row>
    <row r="1741" spans="1:3" s="311" customFormat="1">
      <c r="A1741" s="309" t="s">
        <v>6609</v>
      </c>
      <c r="B1741" s="310" t="s">
        <v>6607</v>
      </c>
      <c r="C1741" s="175">
        <f t="shared" si="27"/>
        <v>11</v>
      </c>
    </row>
    <row r="1742" spans="1:3" s="311" customFormat="1">
      <c r="A1742" s="309" t="s">
        <v>6610</v>
      </c>
      <c r="B1742" s="310" t="s">
        <v>6608</v>
      </c>
      <c r="C1742" s="175">
        <f t="shared" si="27"/>
        <v>11</v>
      </c>
    </row>
    <row r="1743" spans="1:3" s="311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1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1" customFormat="1">
      <c r="A1745" s="312" t="s">
        <v>6584</v>
      </c>
      <c r="B1745" s="313" t="s">
        <v>247</v>
      </c>
      <c r="C1745" s="175">
        <f t="shared" si="27"/>
        <v>11</v>
      </c>
    </row>
    <row r="1746" spans="1:3" s="175" customFormat="1">
      <c r="A1746" s="312" t="s">
        <v>6585</v>
      </c>
      <c r="B1746" s="313" t="s">
        <v>6586</v>
      </c>
      <c r="C1746" s="175">
        <f t="shared" si="27"/>
        <v>11</v>
      </c>
    </row>
    <row r="1747" spans="1:3" s="175" customFormat="1">
      <c r="A1747" s="309" t="s">
        <v>6587</v>
      </c>
      <c r="B1747" s="310" t="s">
        <v>6592</v>
      </c>
      <c r="C1747" s="175">
        <f t="shared" si="27"/>
        <v>11</v>
      </c>
    </row>
    <row r="1748" spans="1:3" s="175" customFormat="1">
      <c r="A1748" s="309" t="s">
        <v>6588</v>
      </c>
      <c r="B1748" s="310" t="s">
        <v>6593</v>
      </c>
      <c r="C1748" s="175">
        <f t="shared" si="27"/>
        <v>11</v>
      </c>
    </row>
    <row r="1749" spans="1:3" s="175" customFormat="1">
      <c r="A1749" s="309" t="s">
        <v>6589</v>
      </c>
      <c r="B1749" s="310" t="s">
        <v>6594</v>
      </c>
      <c r="C1749" s="175">
        <f t="shared" si="27"/>
        <v>11</v>
      </c>
    </row>
    <row r="1750" spans="1:3" s="175" customFormat="1">
      <c r="A1750" s="309" t="s">
        <v>6590</v>
      </c>
      <c r="B1750" s="310" t="s">
        <v>6595</v>
      </c>
      <c r="C1750" s="175">
        <f t="shared" si="27"/>
        <v>11</v>
      </c>
    </row>
    <row r="1751" spans="1:3" s="175" customFormat="1">
      <c r="A1751" s="309" t="s">
        <v>6591</v>
      </c>
      <c r="B1751" s="310" t="s">
        <v>6596</v>
      </c>
      <c r="C1751" s="175">
        <f t="shared" si="27"/>
        <v>11</v>
      </c>
    </row>
    <row r="1752" spans="1:3" s="175" customFormat="1">
      <c r="A1752" s="309" t="s">
        <v>6597</v>
      </c>
      <c r="B1752" s="310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296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0" customWidth="1"/>
    <col min="2" max="2" width="56.85546875" style="290" customWidth="1"/>
    <col min="3" max="3" width="56.28515625" style="290" customWidth="1"/>
    <col min="4" max="4" width="60.140625" style="290" customWidth="1"/>
    <col min="5" max="5" width="12.140625" style="290" customWidth="1"/>
    <col min="6" max="6" width="24.5703125" style="290" customWidth="1"/>
    <col min="7" max="7" width="9.140625" style="290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1" t="s">
        <v>257</v>
      </c>
      <c r="B1" s="291" t="s">
        <v>4465</v>
      </c>
      <c r="C1" s="291" t="s">
        <v>4466</v>
      </c>
      <c r="D1" s="291" t="s">
        <v>4467</v>
      </c>
      <c r="E1" s="291" t="s">
        <v>4467</v>
      </c>
      <c r="F1" s="291" t="s">
        <v>4468</v>
      </c>
      <c r="G1" s="291" t="s">
        <v>4469</v>
      </c>
    </row>
    <row r="2" spans="1:9" s="129" customFormat="1" ht="12" customHeight="1">
      <c r="A2" s="290">
        <v>19</v>
      </c>
      <c r="B2" s="290" t="s">
        <v>2140</v>
      </c>
      <c r="C2" s="290" t="s">
        <v>3713</v>
      </c>
      <c r="D2" s="290" t="str">
        <f t="shared" ref="D2:D65" si="0">A2&amp;" "&amp;B2</f>
        <v>19 HRVATSKI SABOR</v>
      </c>
      <c r="E2" s="290" t="s">
        <v>3714</v>
      </c>
      <c r="F2" s="290" t="s">
        <v>2141</v>
      </c>
      <c r="G2" s="290" t="s">
        <v>3715</v>
      </c>
    </row>
    <row r="3" spans="1:9" s="130" customFormat="1" ht="15" customHeight="1">
      <c r="A3" s="290">
        <v>35</v>
      </c>
      <c r="B3" s="290" t="s">
        <v>2148</v>
      </c>
      <c r="C3" s="290" t="s">
        <v>3713</v>
      </c>
      <c r="D3" s="290" t="str">
        <f t="shared" si="0"/>
        <v>35 URED PREDSJEDNIKA REPUBLIKE HRVATSKE</v>
      </c>
      <c r="E3" s="290" t="s">
        <v>3717</v>
      </c>
      <c r="F3" s="290" t="s">
        <v>2149</v>
      </c>
      <c r="G3" s="290" t="s">
        <v>3715</v>
      </c>
    </row>
    <row r="4" spans="1:9" s="130" customFormat="1" ht="15" customHeight="1">
      <c r="A4" s="290">
        <v>51</v>
      </c>
      <c r="B4" s="290" t="s">
        <v>2153</v>
      </c>
      <c r="C4" s="290" t="s">
        <v>3713</v>
      </c>
      <c r="D4" s="290" t="str">
        <f t="shared" si="0"/>
        <v>51 VLADA REPUBLIKE HRVATSKE</v>
      </c>
      <c r="E4" s="290" t="s">
        <v>3721</v>
      </c>
      <c r="F4" s="290" t="s">
        <v>2154</v>
      </c>
      <c r="G4" s="290" t="s">
        <v>3715</v>
      </c>
    </row>
    <row r="5" spans="1:9" s="130" customFormat="1" ht="15" customHeight="1">
      <c r="A5" s="290">
        <v>115</v>
      </c>
      <c r="B5" s="290" t="s">
        <v>2162</v>
      </c>
      <c r="C5" s="290" t="s">
        <v>3773</v>
      </c>
      <c r="D5" s="290" t="str">
        <f t="shared" si="0"/>
        <v>115 URED ZA ZAKONODAVSTVO</v>
      </c>
      <c r="E5" s="290" t="s">
        <v>3779</v>
      </c>
      <c r="F5" s="290" t="s">
        <v>2163</v>
      </c>
      <c r="G5" s="290" t="s">
        <v>3715</v>
      </c>
    </row>
    <row r="6" spans="1:9" s="130" customFormat="1" ht="15" customHeight="1">
      <c r="A6" s="290">
        <v>123</v>
      </c>
      <c r="B6" s="290" t="s">
        <v>3780</v>
      </c>
      <c r="C6" s="290" t="s">
        <v>3773</v>
      </c>
      <c r="D6" s="290" t="str">
        <f t="shared" si="0"/>
        <v>123 URED ZA OPĆE POSLOVE HRVATSKOG  SABORA I VLADE REPUBLIKE HRVATSKE</v>
      </c>
      <c r="E6" s="290" t="s">
        <v>3781</v>
      </c>
      <c r="F6" s="290" t="s">
        <v>2164</v>
      </c>
      <c r="G6" s="290" t="s">
        <v>3715</v>
      </c>
    </row>
    <row r="7" spans="1:9" s="131" customFormat="1" ht="15" customHeight="1">
      <c r="A7" s="290">
        <v>174</v>
      </c>
      <c r="B7" s="290" t="s">
        <v>2185</v>
      </c>
      <c r="C7" s="290" t="s">
        <v>3713</v>
      </c>
      <c r="D7" s="290" t="str">
        <f t="shared" si="0"/>
        <v>174 MINISTARSTVO OBRANE</v>
      </c>
      <c r="E7" s="290" t="s">
        <v>3724</v>
      </c>
      <c r="F7" s="290" t="s">
        <v>2186</v>
      </c>
      <c r="G7" s="290" t="s">
        <v>3715</v>
      </c>
      <c r="I7" s="130"/>
    </row>
    <row r="8" spans="1:9" s="130" customFormat="1" ht="15" customHeight="1">
      <c r="A8" s="290">
        <v>713</v>
      </c>
      <c r="B8" s="290" t="s">
        <v>2199</v>
      </c>
      <c r="C8" s="290" t="s">
        <v>3713</v>
      </c>
      <c r="D8" s="290" t="str">
        <f t="shared" si="0"/>
        <v>713 MINISTARSTVO UNUTARNJIH POSLOVA</v>
      </c>
      <c r="E8" s="290" t="s">
        <v>3727</v>
      </c>
      <c r="F8" s="290" t="s">
        <v>2200</v>
      </c>
      <c r="G8" s="290" t="s">
        <v>3715</v>
      </c>
    </row>
    <row r="9" spans="1:9" s="130" customFormat="1" ht="15" customHeight="1">
      <c r="A9" s="290">
        <v>721</v>
      </c>
      <c r="B9" s="290" t="s">
        <v>3729</v>
      </c>
      <c r="C9" s="290" t="s">
        <v>3713</v>
      </c>
      <c r="D9" s="290" t="str">
        <f t="shared" si="0"/>
        <v>721 MINISTARSTVO VANJSKIH I EUROPSKIH POSLOVA REPUBLIKE HRVATSKE</v>
      </c>
      <c r="E9" s="290" t="s">
        <v>3730</v>
      </c>
      <c r="F9" s="290" t="s">
        <v>2208</v>
      </c>
      <c r="G9" s="290" t="s">
        <v>3715</v>
      </c>
    </row>
    <row r="10" spans="1:9" s="130" customFormat="1" ht="15" customHeight="1">
      <c r="A10" s="290">
        <v>756</v>
      </c>
      <c r="B10" s="290" t="s">
        <v>2211</v>
      </c>
      <c r="C10" s="290" t="s">
        <v>3713</v>
      </c>
      <c r="D10" s="290" t="str">
        <f t="shared" si="0"/>
        <v>756 MINISTARSTVO KULTURE I MEDIJA</v>
      </c>
      <c r="E10" s="290" t="s">
        <v>3732</v>
      </c>
      <c r="F10" s="290" t="s">
        <v>2212</v>
      </c>
      <c r="G10" s="290" t="s">
        <v>3715</v>
      </c>
    </row>
    <row r="11" spans="1:9" ht="15" customHeight="1">
      <c r="A11" s="290">
        <v>764</v>
      </c>
      <c r="B11" s="290" t="s">
        <v>2244</v>
      </c>
      <c r="C11" s="290" t="s">
        <v>3810</v>
      </c>
      <c r="D11" s="290" t="str">
        <f t="shared" si="0"/>
        <v>764 HRVATSKI DRŽAVNI ARHIV</v>
      </c>
      <c r="E11" s="290" t="s">
        <v>3824</v>
      </c>
      <c r="F11" s="290" t="s">
        <v>2245</v>
      </c>
      <c r="G11" s="290" t="s">
        <v>3715</v>
      </c>
      <c r="I11" s="130"/>
    </row>
    <row r="12" spans="1:9" ht="15" customHeight="1">
      <c r="A12" s="290">
        <v>789</v>
      </c>
      <c r="B12" s="290" t="s">
        <v>2213</v>
      </c>
      <c r="C12" s="290" t="s">
        <v>3810</v>
      </c>
      <c r="D12" s="290" t="str">
        <f t="shared" si="0"/>
        <v>789 DRŽAVNI ARHIV U BJELOVARU</v>
      </c>
      <c r="E12" s="290" t="s">
        <v>3822</v>
      </c>
      <c r="F12" s="290" t="s">
        <v>2214</v>
      </c>
      <c r="G12" s="290" t="s">
        <v>3715</v>
      </c>
      <c r="I12" s="130"/>
    </row>
    <row r="13" spans="1:9" ht="15" customHeight="1">
      <c r="A13" s="290">
        <v>797</v>
      </c>
      <c r="B13" s="290" t="s">
        <v>2215</v>
      </c>
      <c r="C13" s="290" t="s">
        <v>3810</v>
      </c>
      <c r="D13" s="290" t="str">
        <f t="shared" si="0"/>
        <v>797 DRŽAVNI ARHIV U DUBROVNIKU</v>
      </c>
      <c r="E13" s="290" t="s">
        <v>3826</v>
      </c>
      <c r="F13" s="290" t="s">
        <v>2216</v>
      </c>
      <c r="G13" s="290" t="s">
        <v>3715</v>
      </c>
      <c r="I13" s="130"/>
    </row>
    <row r="14" spans="1:9" ht="15" customHeight="1">
      <c r="A14" s="290">
        <v>801</v>
      </c>
      <c r="B14" s="290" t="s">
        <v>2219</v>
      </c>
      <c r="C14" s="290" t="s">
        <v>3810</v>
      </c>
      <c r="D14" s="290" t="str">
        <f t="shared" si="0"/>
        <v>801 DRŽAVNI ARHIV U KARLOVCU</v>
      </c>
      <c r="E14" s="290" t="s">
        <v>3828</v>
      </c>
      <c r="F14" s="290" t="s">
        <v>2220</v>
      </c>
      <c r="G14" s="290" t="s">
        <v>3715</v>
      </c>
      <c r="I14" s="130"/>
    </row>
    <row r="15" spans="1:9" ht="15" customHeight="1">
      <c r="A15" s="290">
        <v>810</v>
      </c>
      <c r="B15" s="290" t="s">
        <v>2221</v>
      </c>
      <c r="C15" s="290" t="s">
        <v>3810</v>
      </c>
      <c r="D15" s="290" t="str">
        <f t="shared" si="0"/>
        <v>810 DRŽAVNI ARHIV U OSIJEKU</v>
      </c>
      <c r="E15" s="290" t="s">
        <v>3814</v>
      </c>
      <c r="F15" s="290" t="s">
        <v>2222</v>
      </c>
      <c r="G15" s="290" t="s">
        <v>3715</v>
      </c>
      <c r="I15" s="130"/>
    </row>
    <row r="16" spans="1:9" ht="15" customHeight="1">
      <c r="A16" s="290">
        <v>828</v>
      </c>
      <c r="B16" s="290" t="s">
        <v>2223</v>
      </c>
      <c r="C16" s="290" t="s">
        <v>3810</v>
      </c>
      <c r="D16" s="290" t="str">
        <f t="shared" si="0"/>
        <v>828 DRŽAVNI ARHIV U PAZINU</v>
      </c>
      <c r="E16" s="290" t="s">
        <v>3820</v>
      </c>
      <c r="F16" s="290" t="s">
        <v>2224</v>
      </c>
      <c r="G16" s="290" t="s">
        <v>3715</v>
      </c>
      <c r="I16" s="130"/>
    </row>
    <row r="17" spans="1:9" ht="15" customHeight="1">
      <c r="A17" s="290">
        <v>836</v>
      </c>
      <c r="B17" s="290" t="s">
        <v>2225</v>
      </c>
      <c r="C17" s="290" t="s">
        <v>3810</v>
      </c>
      <c r="D17" s="290" t="str">
        <f t="shared" si="0"/>
        <v>836 DRŽAVNI ARHIV U RIJECI</v>
      </c>
      <c r="E17" s="290" t="s">
        <v>3823</v>
      </c>
      <c r="F17" s="290" t="s">
        <v>2226</v>
      </c>
      <c r="G17" s="290" t="s">
        <v>3715</v>
      </c>
      <c r="I17" s="130"/>
    </row>
    <row r="18" spans="1:9" ht="15" customHeight="1">
      <c r="A18" s="290">
        <v>844</v>
      </c>
      <c r="B18" s="290" t="s">
        <v>2227</v>
      </c>
      <c r="C18" s="290" t="s">
        <v>3810</v>
      </c>
      <c r="D18" s="290" t="str">
        <f t="shared" si="0"/>
        <v>844 DRŽAVNI ARHIV U SISKU</v>
      </c>
      <c r="E18" s="290" t="s">
        <v>3827</v>
      </c>
      <c r="F18" s="290" t="s">
        <v>2228</v>
      </c>
      <c r="G18" s="290" t="s">
        <v>3715</v>
      </c>
      <c r="I18" s="130"/>
    </row>
    <row r="19" spans="1:9" ht="15" customHeight="1">
      <c r="A19" s="290">
        <v>852</v>
      </c>
      <c r="B19" s="290" t="s">
        <v>2229</v>
      </c>
      <c r="C19" s="290" t="s">
        <v>3810</v>
      </c>
      <c r="D19" s="290" t="str">
        <f t="shared" si="0"/>
        <v>852 DRŽAVNI ARHIV U SLAVONSKOM BRODU</v>
      </c>
      <c r="E19" s="290" t="s">
        <v>3825</v>
      </c>
      <c r="F19" s="290" t="s">
        <v>2230</v>
      </c>
      <c r="G19" s="290" t="s">
        <v>3715</v>
      </c>
      <c r="I19" s="130"/>
    </row>
    <row r="20" spans="1:9">
      <c r="A20" s="290">
        <v>869</v>
      </c>
      <c r="B20" s="290" t="s">
        <v>2231</v>
      </c>
      <c r="C20" s="290" t="s">
        <v>3810</v>
      </c>
      <c r="D20" s="290" t="str">
        <f t="shared" si="0"/>
        <v>869 DRŽAVNI ARHIV U SPLITU</v>
      </c>
      <c r="E20" s="290" t="s">
        <v>3816</v>
      </c>
      <c r="F20" s="290" t="s">
        <v>2232</v>
      </c>
      <c r="G20" s="290" t="s">
        <v>3715</v>
      </c>
      <c r="I20" s="130"/>
    </row>
    <row r="21" spans="1:9" ht="15" customHeight="1">
      <c r="A21" s="290">
        <v>877</v>
      </c>
      <c r="B21" s="290" t="s">
        <v>2235</v>
      </c>
      <c r="C21" s="290" t="s">
        <v>3810</v>
      </c>
      <c r="D21" s="290" t="str">
        <f t="shared" si="0"/>
        <v>877 DRŽAVNI ARHIV U VARAŽDINU</v>
      </c>
      <c r="E21" s="290" t="s">
        <v>3821</v>
      </c>
      <c r="F21" s="290" t="s">
        <v>2236</v>
      </c>
      <c r="G21" s="290" t="s">
        <v>3715</v>
      </c>
      <c r="I21" s="130"/>
    </row>
    <row r="22" spans="1:9" ht="15" customHeight="1">
      <c r="A22" s="290">
        <v>885</v>
      </c>
      <c r="B22" s="290" t="s">
        <v>2239</v>
      </c>
      <c r="C22" s="290" t="s">
        <v>3810</v>
      </c>
      <c r="D22" s="290" t="str">
        <f t="shared" si="0"/>
        <v>885 DRŽAVNI ARHIV U ZADRU</v>
      </c>
      <c r="E22" s="290" t="s">
        <v>3830</v>
      </c>
      <c r="F22" s="290" t="s">
        <v>2240</v>
      </c>
      <c r="G22" s="290" t="s">
        <v>3715</v>
      </c>
      <c r="I22" s="130"/>
    </row>
    <row r="23" spans="1:9" ht="15" customHeight="1">
      <c r="A23" s="290">
        <v>893</v>
      </c>
      <c r="B23" s="290" t="s">
        <v>2241</v>
      </c>
      <c r="C23" s="290" t="s">
        <v>3810</v>
      </c>
      <c r="D23" s="290" t="str">
        <f t="shared" si="0"/>
        <v>893 DRŽAVNI ARHIV U ZAGREBU</v>
      </c>
      <c r="E23" s="290" t="s">
        <v>3815</v>
      </c>
      <c r="F23" s="290" t="s">
        <v>2242</v>
      </c>
      <c r="G23" s="290" t="s">
        <v>3715</v>
      </c>
      <c r="H23" s="132"/>
      <c r="I23" s="130"/>
    </row>
    <row r="24" spans="1:9" s="130" customFormat="1" ht="15" customHeight="1">
      <c r="A24" s="290">
        <v>908</v>
      </c>
      <c r="B24" s="290" t="s">
        <v>2254</v>
      </c>
      <c r="C24" s="290" t="s">
        <v>3810</v>
      </c>
      <c r="D24" s="290" t="str">
        <f t="shared" si="0"/>
        <v>908 ARHEOLOŠKI MUZEJ U SPLITU</v>
      </c>
      <c r="E24" s="290" t="s">
        <v>3848</v>
      </c>
      <c r="F24" s="290" t="s">
        <v>2255</v>
      </c>
      <c r="G24" s="290" t="s">
        <v>3715</v>
      </c>
    </row>
    <row r="25" spans="1:9" ht="15" customHeight="1">
      <c r="A25" s="290">
        <v>916</v>
      </c>
      <c r="B25" s="290" t="s">
        <v>2256</v>
      </c>
      <c r="C25" s="290" t="s">
        <v>3810</v>
      </c>
      <c r="D25" s="290" t="str">
        <f t="shared" si="0"/>
        <v>916 ARHEOLOŠKI MUZEJ ZADAR</v>
      </c>
      <c r="E25" s="290" t="s">
        <v>3838</v>
      </c>
      <c r="F25" s="290" t="s">
        <v>2257</v>
      </c>
      <c r="G25" s="290" t="s">
        <v>3715</v>
      </c>
      <c r="I25" s="130"/>
    </row>
    <row r="26" spans="1:9" ht="15" customHeight="1">
      <c r="A26" s="290">
        <v>924</v>
      </c>
      <c r="B26" s="290" t="s">
        <v>2248</v>
      </c>
      <c r="C26" s="290" t="s">
        <v>3810</v>
      </c>
      <c r="D26" s="290" t="str">
        <f t="shared" si="0"/>
        <v>924 ARHEOLOŠKI MUZEJ ISTRE</v>
      </c>
      <c r="E26" s="290" t="s">
        <v>3857</v>
      </c>
      <c r="F26" s="290" t="s">
        <v>2249</v>
      </c>
      <c r="G26" s="290" t="s">
        <v>3715</v>
      </c>
      <c r="I26" s="130"/>
    </row>
    <row r="27" spans="1:9" s="130" customFormat="1" ht="15" customHeight="1">
      <c r="A27" s="290">
        <v>932</v>
      </c>
      <c r="B27" s="290" t="s">
        <v>3849</v>
      </c>
      <c r="C27" s="290" t="s">
        <v>3810</v>
      </c>
      <c r="D27" s="290" t="str">
        <f t="shared" si="0"/>
        <v>932 DVOR TRAKOŠĆAN</v>
      </c>
      <c r="E27" s="290" t="s">
        <v>3850</v>
      </c>
      <c r="F27" s="290" t="s">
        <v>2258</v>
      </c>
      <c r="G27" s="290" t="s">
        <v>3715</v>
      </c>
    </row>
    <row r="28" spans="1:9" s="130" customFormat="1" ht="15" customHeight="1">
      <c r="A28" s="290">
        <v>949</v>
      </c>
      <c r="B28" s="290" t="s">
        <v>3853</v>
      </c>
      <c r="C28" s="290" t="s">
        <v>3810</v>
      </c>
      <c r="D28" s="290" t="str">
        <f t="shared" si="0"/>
        <v>949 MUZEJI IVANA MEŠTROVIĆA</v>
      </c>
      <c r="E28" s="290" t="s">
        <v>3854</v>
      </c>
      <c r="F28" s="290" t="s">
        <v>2279</v>
      </c>
      <c r="G28" s="290" t="s">
        <v>3715</v>
      </c>
    </row>
    <row r="29" spans="1:9" s="130" customFormat="1" ht="15" customHeight="1">
      <c r="A29" s="290">
        <v>965</v>
      </c>
      <c r="B29" s="290" t="s">
        <v>2264</v>
      </c>
      <c r="C29" s="290" t="s">
        <v>3810</v>
      </c>
      <c r="D29" s="290" t="str">
        <f t="shared" si="0"/>
        <v>965 HRVATSKI POVIJESNI MUZEJ</v>
      </c>
      <c r="E29" s="290" t="s">
        <v>3858</v>
      </c>
      <c r="F29" s="290" t="s">
        <v>2265</v>
      </c>
      <c r="G29" s="290" t="s">
        <v>3715</v>
      </c>
    </row>
    <row r="30" spans="1:9" s="130" customFormat="1" ht="15" customHeight="1">
      <c r="A30" s="290">
        <v>973</v>
      </c>
      <c r="B30" s="290" t="s">
        <v>3845</v>
      </c>
      <c r="C30" s="290" t="s">
        <v>3810</v>
      </c>
      <c r="D30" s="290" t="str">
        <f t="shared" si="0"/>
        <v>973 NACIONALNI MUZEJ MODERNE UMJETNOSTI</v>
      </c>
      <c r="E30" s="290" t="s">
        <v>3846</v>
      </c>
      <c r="F30" s="290" t="s">
        <v>2271</v>
      </c>
      <c r="G30" s="290" t="s">
        <v>3715</v>
      </c>
    </row>
    <row r="31" spans="1:9" s="130" customFormat="1" ht="15" customHeight="1">
      <c r="A31" s="290">
        <v>990</v>
      </c>
      <c r="B31" s="290" t="s">
        <v>2273</v>
      </c>
      <c r="C31" s="290" t="s">
        <v>3810</v>
      </c>
      <c r="D31" s="290" t="str">
        <f t="shared" si="0"/>
        <v>990 MUZEJ HRVATSKIH ARHEOLOŠKIH SPOMENIKA SPLIT</v>
      </c>
      <c r="E31" s="290" t="s">
        <v>3861</v>
      </c>
      <c r="F31" s="290" t="s">
        <v>2274</v>
      </c>
      <c r="G31" s="290" t="s">
        <v>3715</v>
      </c>
    </row>
    <row r="32" spans="1:9" s="130" customFormat="1" ht="15" customHeight="1">
      <c r="A32" s="290">
        <v>1003</v>
      </c>
      <c r="B32" s="290" t="s">
        <v>3839</v>
      </c>
      <c r="C32" s="290" t="s">
        <v>3810</v>
      </c>
      <c r="D32" s="290" t="str">
        <f t="shared" si="0"/>
        <v>1003 MUZEJ SLAVONIJE</v>
      </c>
      <c r="E32" s="290" t="s">
        <v>3840</v>
      </c>
      <c r="F32" s="290" t="s">
        <v>2276</v>
      </c>
      <c r="G32" s="290" t="s">
        <v>3715</v>
      </c>
    </row>
    <row r="33" spans="1:9" s="130" customFormat="1" ht="15" customHeight="1">
      <c r="A33" s="290">
        <v>1011</v>
      </c>
      <c r="B33" s="290" t="s">
        <v>3859</v>
      </c>
      <c r="C33" s="290" t="s">
        <v>3810</v>
      </c>
      <c r="D33" s="290" t="str">
        <f t="shared" si="0"/>
        <v>1011 MUZEJI HRVATSKOG ZAGORJA</v>
      </c>
      <c r="E33" s="290" t="s">
        <v>3860</v>
      </c>
      <c r="F33" s="290" t="s">
        <v>2275</v>
      </c>
      <c r="G33" s="290" t="s">
        <v>3715</v>
      </c>
    </row>
    <row r="34" spans="1:9" s="130" customFormat="1" ht="15" customHeight="1">
      <c r="A34" s="290">
        <v>1020</v>
      </c>
      <c r="B34" s="290" t="s">
        <v>2280</v>
      </c>
      <c r="C34" s="290" t="s">
        <v>3810</v>
      </c>
      <c r="D34" s="290" t="str">
        <f t="shared" si="0"/>
        <v>1020 MUZEJSKI DOKUMENTACIJSKI CENTAR</v>
      </c>
      <c r="E34" s="290" t="s">
        <v>3835</v>
      </c>
      <c r="F34" s="290" t="s">
        <v>2281</v>
      </c>
      <c r="G34" s="290" t="s">
        <v>3715</v>
      </c>
    </row>
    <row r="35" spans="1:9" s="130" customFormat="1" ht="15" customHeight="1">
      <c r="A35" s="290">
        <v>1038</v>
      </c>
      <c r="B35" s="290" t="s">
        <v>2282</v>
      </c>
      <c r="C35" s="290" t="s">
        <v>3810</v>
      </c>
      <c r="D35" s="290" t="str">
        <f t="shared" si="0"/>
        <v>1038 TIFLOLOŠKI MUZEJ</v>
      </c>
      <c r="E35" s="290" t="s">
        <v>3837</v>
      </c>
      <c r="F35" s="290" t="s">
        <v>2283</v>
      </c>
      <c r="G35" s="290" t="s">
        <v>3715</v>
      </c>
    </row>
    <row r="36" spans="1:9" s="130" customFormat="1" ht="15" customHeight="1">
      <c r="A36" s="290">
        <v>1046</v>
      </c>
      <c r="B36" s="290" t="s">
        <v>3867</v>
      </c>
      <c r="C36" s="290" t="s">
        <v>3810</v>
      </c>
      <c r="D36" s="290" t="str">
        <f t="shared" si="0"/>
        <v>1046 ANSAMBL NARODNIH PLESOVA I PJESAMA HRVATSKE LADO</v>
      </c>
      <c r="E36" s="290" t="s">
        <v>3868</v>
      </c>
      <c r="F36" s="290" t="s">
        <v>2287</v>
      </c>
      <c r="G36" s="290" t="s">
        <v>3715</v>
      </c>
    </row>
    <row r="37" spans="1:9" s="130" customFormat="1" ht="15" customHeight="1">
      <c r="A37" s="290">
        <v>1079</v>
      </c>
      <c r="B37" s="290" t="s">
        <v>3733</v>
      </c>
      <c r="C37" s="290" t="s">
        <v>3713</v>
      </c>
      <c r="D37" s="290" t="str">
        <f t="shared" si="0"/>
        <v>1079 MINISTARSTVO POLJOPRIVREDE, ŠUMARSTVA I RIBARSTVA</v>
      </c>
      <c r="E37" s="290" t="s">
        <v>3734</v>
      </c>
      <c r="F37" s="290" t="s">
        <v>2297</v>
      </c>
      <c r="G37" s="290" t="s">
        <v>3715</v>
      </c>
    </row>
    <row r="38" spans="1:9" s="130" customFormat="1" ht="15" customHeight="1">
      <c r="A38" s="290">
        <v>1087</v>
      </c>
      <c r="B38" s="290" t="s">
        <v>2308</v>
      </c>
      <c r="C38" s="290" t="s">
        <v>3713</v>
      </c>
      <c r="D38" s="290" t="str">
        <f t="shared" si="0"/>
        <v>1087 MINISTARSTVO MORA, PROMETA I INFRASTRUKTURE</v>
      </c>
      <c r="E38" s="290" t="s">
        <v>3737</v>
      </c>
      <c r="F38" s="290" t="s">
        <v>2309</v>
      </c>
      <c r="G38" s="290" t="s">
        <v>3715</v>
      </c>
    </row>
    <row r="39" spans="1:9" s="130" customFormat="1" ht="15" customHeight="1">
      <c r="A39" s="290">
        <v>1222</v>
      </c>
      <c r="B39" s="290" t="s">
        <v>3741</v>
      </c>
      <c r="C39" s="290" t="s">
        <v>3713</v>
      </c>
      <c r="D39" s="290" t="str">
        <f t="shared" si="0"/>
        <v>1222 MINISTARSTVO ZNANOSTI, OBRAZOVANJA I MLADIH</v>
      </c>
      <c r="E39" s="290" t="s">
        <v>3742</v>
      </c>
      <c r="F39" s="290" t="s">
        <v>1217</v>
      </c>
      <c r="G39" s="290" t="s">
        <v>3715</v>
      </c>
    </row>
    <row r="40" spans="1:9" ht="15" customHeight="1">
      <c r="A40" s="290">
        <v>1757</v>
      </c>
      <c r="B40" s="290" t="s">
        <v>4013</v>
      </c>
      <c r="C40" s="290" t="s">
        <v>3936</v>
      </c>
      <c r="D40" s="290" t="str">
        <f t="shared" si="0"/>
        <v>1757 SVEUČILIŠTE U ZAGREBU FAKULTET ELEKTROTEHNIKE I RAČUNARSTVA</v>
      </c>
      <c r="E40" s="290" t="s">
        <v>4014</v>
      </c>
      <c r="F40" s="290" t="s">
        <v>408</v>
      </c>
      <c r="G40" s="290" t="s">
        <v>3715</v>
      </c>
      <c r="I40" s="130"/>
    </row>
    <row r="41" spans="1:9" ht="15" customHeight="1">
      <c r="A41" s="290">
        <v>1781</v>
      </c>
      <c r="B41" s="290" t="s">
        <v>459</v>
      </c>
      <c r="C41" s="290" t="s">
        <v>3936</v>
      </c>
      <c r="D41" s="290" t="str">
        <f t="shared" si="0"/>
        <v>1781 SVEUČILIŠTE U ZAGREBU - PRIRODOSLOVNO-MATEMATIČKI FAKULTET</v>
      </c>
      <c r="E41" s="290" t="s">
        <v>3951</v>
      </c>
      <c r="F41" s="290" t="s">
        <v>461</v>
      </c>
      <c r="G41" s="290" t="s">
        <v>3715</v>
      </c>
      <c r="I41" s="130"/>
    </row>
    <row r="42" spans="1:9" s="130" customFormat="1" ht="15" customHeight="1">
      <c r="A42" s="290">
        <v>1790</v>
      </c>
      <c r="B42" s="290" t="s">
        <v>3958</v>
      </c>
      <c r="C42" s="290" t="s">
        <v>3936</v>
      </c>
      <c r="D42" s="290" t="str">
        <f t="shared" si="0"/>
        <v>1790 SVEUČILIŠTE U ZAGREBU FAKULTET KEMIJSKOG INŽENJERSTVA I TEHNOLOGIJE</v>
      </c>
      <c r="E42" s="290" t="s">
        <v>3959</v>
      </c>
      <c r="F42" s="290" t="s">
        <v>415</v>
      </c>
      <c r="G42" s="290" t="s">
        <v>3715</v>
      </c>
    </row>
    <row r="43" spans="1:9" s="130" customFormat="1" ht="15" customHeight="1">
      <c r="A43" s="290">
        <v>1804</v>
      </c>
      <c r="B43" s="290" t="s">
        <v>3952</v>
      </c>
      <c r="C43" s="290" t="s">
        <v>3936</v>
      </c>
      <c r="D43" s="290" t="str">
        <f t="shared" si="0"/>
        <v>1804 SVEUČILIŠTE U ZAGREBU - TEKSTILNO-TEHNOLOŠKI FAKULTET</v>
      </c>
      <c r="E43" s="290" t="s">
        <v>3953</v>
      </c>
      <c r="F43" s="290" t="s">
        <v>471</v>
      </c>
      <c r="G43" s="290" t="s">
        <v>3715</v>
      </c>
    </row>
    <row r="44" spans="1:9" s="130" customFormat="1" ht="15.75" customHeight="1">
      <c r="A44" s="290">
        <v>1812</v>
      </c>
      <c r="B44" s="290" t="s">
        <v>4033</v>
      </c>
      <c r="C44" s="290" t="s">
        <v>3936</v>
      </c>
      <c r="D44" s="290" t="str">
        <f t="shared" si="0"/>
        <v>1812 Sveučilište u Zagrebu FAKULTET PROMETNIH ZNANOSTI</v>
      </c>
      <c r="E44" s="290" t="s">
        <v>4034</v>
      </c>
      <c r="F44" s="290" t="s">
        <v>421</v>
      </c>
      <c r="G44" s="290" t="s">
        <v>3715</v>
      </c>
    </row>
    <row r="45" spans="1:9" s="130" customFormat="1" ht="15" customHeight="1">
      <c r="A45" s="290">
        <v>1829</v>
      </c>
      <c r="B45" s="290" t="s">
        <v>4007</v>
      </c>
      <c r="C45" s="290" t="s">
        <v>3936</v>
      </c>
      <c r="D45" s="290" t="str">
        <f t="shared" si="0"/>
        <v>1829 SVEUČILIŠTE U ZAGREBU, FAKULTET STROJARSTVA I BRODOGRADNJE</v>
      </c>
      <c r="E45" s="290" t="s">
        <v>4008</v>
      </c>
      <c r="F45" s="290" t="s">
        <v>424</v>
      </c>
      <c r="G45" s="290" t="s">
        <v>3715</v>
      </c>
    </row>
    <row r="46" spans="1:9" s="130" customFormat="1" ht="15" customHeight="1">
      <c r="A46" s="290">
        <v>1837</v>
      </c>
      <c r="B46" s="290" t="s">
        <v>4057</v>
      </c>
      <c r="C46" s="290" t="s">
        <v>3936</v>
      </c>
      <c r="D46" s="290" t="str">
        <f t="shared" si="0"/>
        <v>1837 SVEUČILIŠTE U ZAGREBU  GRAĐEVINSKI FAKULTET</v>
      </c>
      <c r="E46" s="290" t="s">
        <v>4058</v>
      </c>
      <c r="F46" s="290" t="s">
        <v>439</v>
      </c>
      <c r="G46" s="290" t="s">
        <v>3715</v>
      </c>
    </row>
    <row r="47" spans="1:9" s="130" customFormat="1" ht="15" customHeight="1">
      <c r="A47" s="290">
        <v>1845</v>
      </c>
      <c r="B47" s="290" t="s">
        <v>4021</v>
      </c>
      <c r="C47" s="290" t="s">
        <v>3936</v>
      </c>
      <c r="D47" s="290" t="str">
        <f t="shared" si="0"/>
        <v>1845 SVEUČILIŠTE U ZAGREBU - PREHRAMBENO-BIOTEHNOLOŠKI FAKULTET</v>
      </c>
      <c r="E47" s="290" t="s">
        <v>4022</v>
      </c>
      <c r="F47" s="290" t="s">
        <v>458</v>
      </c>
      <c r="G47" s="290" t="s">
        <v>3715</v>
      </c>
    </row>
    <row r="48" spans="1:9" s="130" customFormat="1" ht="15" customHeight="1">
      <c r="A48" s="290">
        <v>1853</v>
      </c>
      <c r="B48" s="290" t="s">
        <v>431</v>
      </c>
      <c r="C48" s="290" t="s">
        <v>3936</v>
      </c>
      <c r="D48" s="290" t="str">
        <f t="shared" si="0"/>
        <v>1853 SVEUČILIŠTE U ZAGREBU - GEODETSKI FAKULTET</v>
      </c>
      <c r="E48" s="290" t="s">
        <v>4071</v>
      </c>
      <c r="F48" s="290" t="s">
        <v>432</v>
      </c>
      <c r="G48" s="290" t="s">
        <v>3715</v>
      </c>
    </row>
    <row r="49" spans="1:7" s="130" customFormat="1" ht="15" customHeight="1">
      <c r="A49" s="290">
        <v>1861</v>
      </c>
      <c r="B49" s="290" t="s">
        <v>4005</v>
      </c>
      <c r="C49" s="290" t="s">
        <v>3936</v>
      </c>
      <c r="D49" s="290" t="str">
        <f t="shared" si="0"/>
        <v>1861 SVEUČILIŠTE U ZAGREBU - ARHITEKTONSKI FAKULTET</v>
      </c>
      <c r="E49" s="290" t="s">
        <v>4006</v>
      </c>
      <c r="F49" s="290" t="s">
        <v>400</v>
      </c>
      <c r="G49" s="290" t="s">
        <v>3715</v>
      </c>
    </row>
    <row r="50" spans="1:7" s="130" customFormat="1" ht="15" customHeight="1">
      <c r="A50" s="290">
        <v>1870</v>
      </c>
      <c r="B50" s="290" t="s">
        <v>465</v>
      </c>
      <c r="C50" s="290" t="s">
        <v>3936</v>
      </c>
      <c r="D50" s="290" t="str">
        <f t="shared" si="0"/>
        <v>1870 SVEUČILIŠTE U ZAGREBU - STOMATOLOŠKI FAKULTET</v>
      </c>
      <c r="E50" s="290" t="s">
        <v>3972</v>
      </c>
      <c r="F50" s="290" t="s">
        <v>467</v>
      </c>
      <c r="G50" s="290" t="s">
        <v>3715</v>
      </c>
    </row>
    <row r="51" spans="1:7" s="130" customFormat="1" ht="15" customHeight="1">
      <c r="A51" s="290">
        <v>1888</v>
      </c>
      <c r="B51" s="290" t="s">
        <v>3999</v>
      </c>
      <c r="C51" s="290" t="s">
        <v>3936</v>
      </c>
      <c r="D51" s="290" t="str">
        <f t="shared" si="0"/>
        <v>1888 SVEUČILIŠTE U ZAGREBU, MEDICINSKI FAKULTET</v>
      </c>
      <c r="E51" s="290" t="s">
        <v>4000</v>
      </c>
      <c r="F51" s="290" t="s">
        <v>448</v>
      </c>
      <c r="G51" s="290" t="s">
        <v>3715</v>
      </c>
    </row>
    <row r="52" spans="1:7" s="130" customFormat="1" ht="15" customHeight="1">
      <c r="A52" s="290">
        <v>1896</v>
      </c>
      <c r="B52" s="290" t="s">
        <v>1239</v>
      </c>
      <c r="C52" s="290" t="s">
        <v>3936</v>
      </c>
      <c r="D52" s="290" t="str">
        <f t="shared" si="0"/>
        <v>1896 SVEUČILIŠTE U ZAGREBU - FAKULTET ŠUMARSTVA I DRVNE TEHNOLOGIJE</v>
      </c>
      <c r="E52" s="290" t="s">
        <v>4039</v>
      </c>
      <c r="F52" s="290" t="s">
        <v>468</v>
      </c>
      <c r="G52" s="290" t="s">
        <v>3715</v>
      </c>
    </row>
    <row r="53" spans="1:7" s="130" customFormat="1" ht="15" customHeight="1">
      <c r="A53" s="290">
        <v>1907</v>
      </c>
      <c r="B53" s="290" t="s">
        <v>416</v>
      </c>
      <c r="C53" s="290" t="s">
        <v>3936</v>
      </c>
      <c r="D53" s="290" t="str">
        <f t="shared" si="0"/>
        <v>1907 SVEUČILIŠTE U ZAGREBU - FAKULTET POLITIČKIH ZNANOSTI</v>
      </c>
      <c r="E53" s="290" t="s">
        <v>3963</v>
      </c>
      <c r="F53" s="290" t="s">
        <v>418</v>
      </c>
      <c r="G53" s="290" t="s">
        <v>3715</v>
      </c>
    </row>
    <row r="54" spans="1:7" s="130" customFormat="1" ht="15" customHeight="1">
      <c r="A54" s="290">
        <v>1915</v>
      </c>
      <c r="B54" s="290" t="s">
        <v>454</v>
      </c>
      <c r="C54" s="290" t="s">
        <v>3936</v>
      </c>
      <c r="D54" s="290" t="str">
        <f t="shared" si="0"/>
        <v>1915 SVEUČILIŠTE U ZAGREBU - PRAVNI FAKULTET</v>
      </c>
      <c r="E54" s="290" t="s">
        <v>3938</v>
      </c>
      <c r="F54" s="290" t="s">
        <v>456</v>
      </c>
      <c r="G54" s="290" t="s">
        <v>3715</v>
      </c>
    </row>
    <row r="55" spans="1:7" s="130" customFormat="1" ht="15" customHeight="1">
      <c r="A55" s="290">
        <v>1923</v>
      </c>
      <c r="B55" s="290" t="s">
        <v>389</v>
      </c>
      <c r="C55" s="290" t="s">
        <v>3936</v>
      </c>
      <c r="D55" s="290" t="str">
        <f t="shared" si="0"/>
        <v>1923 SVEUČILIŠTE U ZAGREBU - AGRONOMSKI FAKULTET</v>
      </c>
      <c r="E55" s="290" t="s">
        <v>3937</v>
      </c>
      <c r="F55" s="290" t="s">
        <v>391</v>
      </c>
      <c r="G55" s="290" t="s">
        <v>3715</v>
      </c>
    </row>
    <row r="56" spans="1:7" s="130" customFormat="1" ht="15" customHeight="1">
      <c r="A56" s="290">
        <v>1931</v>
      </c>
      <c r="B56" s="290" t="s">
        <v>404</v>
      </c>
      <c r="C56" s="290" t="s">
        <v>3936</v>
      </c>
      <c r="D56" s="290" t="str">
        <f t="shared" si="0"/>
        <v>1931 SVEUČILIŠTE U ZAGREBU - EKONOMSKI FAKULTET</v>
      </c>
      <c r="E56" s="290" t="s">
        <v>4026</v>
      </c>
      <c r="F56" s="290" t="s">
        <v>405</v>
      </c>
      <c r="G56" s="290" t="s">
        <v>3715</v>
      </c>
    </row>
    <row r="57" spans="1:7" s="130" customFormat="1" ht="15" customHeight="1">
      <c r="A57" s="290">
        <v>1940</v>
      </c>
      <c r="B57" s="290" t="s">
        <v>472</v>
      </c>
      <c r="C57" s="290" t="s">
        <v>3936</v>
      </c>
      <c r="D57" s="290" t="str">
        <f t="shared" si="0"/>
        <v>1940 SVEUČILIŠTE U ZAGREBU - UČITELJSKI FAKULTET</v>
      </c>
      <c r="E57" s="290" t="s">
        <v>4061</v>
      </c>
      <c r="F57" s="290" t="s">
        <v>474</v>
      </c>
      <c r="G57" s="290" t="s">
        <v>3715</v>
      </c>
    </row>
    <row r="58" spans="1:7" s="130" customFormat="1" ht="15" customHeight="1">
      <c r="A58" s="290">
        <v>1958</v>
      </c>
      <c r="B58" s="290" t="s">
        <v>428</v>
      </c>
      <c r="C58" s="290" t="s">
        <v>3936</v>
      </c>
      <c r="D58" s="290" t="str">
        <f t="shared" si="0"/>
        <v>1958 SVEUČILIŠTE U ZAGREBU - FILOZOFSKI FAKULTET</v>
      </c>
      <c r="E58" s="290" t="s">
        <v>3973</v>
      </c>
      <c r="F58" s="290" t="s">
        <v>430</v>
      </c>
      <c r="G58" s="290" t="s">
        <v>3715</v>
      </c>
    </row>
    <row r="59" spans="1:7" s="130" customFormat="1" ht="15" customHeight="1">
      <c r="A59" s="290">
        <v>1966</v>
      </c>
      <c r="B59" s="290" t="s">
        <v>3964</v>
      </c>
      <c r="C59" s="290" t="s">
        <v>3936</v>
      </c>
      <c r="D59" s="290" t="str">
        <f t="shared" si="0"/>
        <v>1966 SVEUČILIŠTE U ZAGREBU - EDUKCIJSKO-REHABILITACIJSKI FAKULTET</v>
      </c>
      <c r="E59" s="290" t="s">
        <v>3965</v>
      </c>
      <c r="F59" s="290" t="s">
        <v>403</v>
      </c>
      <c r="G59" s="290" t="s">
        <v>3715</v>
      </c>
    </row>
    <row r="60" spans="1:7" s="130" customFormat="1" ht="15" customHeight="1">
      <c r="A60" s="290">
        <v>1974</v>
      </c>
      <c r="B60" s="290" t="s">
        <v>4052</v>
      </c>
      <c r="C60" s="290" t="s">
        <v>3936</v>
      </c>
      <c r="D60" s="290" t="str">
        <f t="shared" si="0"/>
        <v xml:space="preserve">1974 SVEUČILIŠTE U ZAGREBU - AKADEMIJA DRAMSKE UMJETNOSTI </v>
      </c>
      <c r="E60" s="290" t="s">
        <v>4053</v>
      </c>
      <c r="F60" s="290" t="s">
        <v>394</v>
      </c>
      <c r="G60" s="290" t="s">
        <v>3715</v>
      </c>
    </row>
    <row r="61" spans="1:7" s="130" customFormat="1" ht="15" customHeight="1">
      <c r="A61" s="290">
        <v>1982</v>
      </c>
      <c r="B61" s="290" t="s">
        <v>4048</v>
      </c>
      <c r="C61" s="290" t="s">
        <v>3936</v>
      </c>
      <c r="D61" s="290" t="str">
        <f t="shared" si="0"/>
        <v>1982 SVEUČILIŠTE U ZAGREBU AKADEMIJA LIKOVNIH UMJETNOSTI</v>
      </c>
      <c r="E61" s="290" t="s">
        <v>4049</v>
      </c>
      <c r="F61" s="290" t="s">
        <v>397</v>
      </c>
      <c r="G61" s="290" t="s">
        <v>3715</v>
      </c>
    </row>
    <row r="62" spans="1:7" s="130" customFormat="1" ht="15" customHeight="1">
      <c r="A62" s="290">
        <v>1999</v>
      </c>
      <c r="B62" s="290" t="s">
        <v>452</v>
      </c>
      <c r="C62" s="290" t="s">
        <v>3936</v>
      </c>
      <c r="D62" s="290" t="str">
        <f t="shared" si="0"/>
        <v>1999 SVEUČILIŠTE U ZAGREBU - MUZIČKA AKADEMIJA</v>
      </c>
      <c r="E62" s="290" t="s">
        <v>4036</v>
      </c>
      <c r="F62" s="290" t="s">
        <v>453</v>
      </c>
      <c r="G62" s="290" t="s">
        <v>3715</v>
      </c>
    </row>
    <row r="63" spans="1:7" s="130" customFormat="1" ht="15" customHeight="1">
      <c r="A63" s="290">
        <v>2006</v>
      </c>
      <c r="B63" s="290" t="s">
        <v>3986</v>
      </c>
      <c r="C63" s="290" t="s">
        <v>3936</v>
      </c>
      <c r="D63" s="290" t="str">
        <f t="shared" si="0"/>
        <v>2006 SVEUČILIŠTE U ZAGREBU KINEZIOLOŠKI FAKULTET</v>
      </c>
      <c r="E63" s="290" t="s">
        <v>3987</v>
      </c>
      <c r="F63" s="290" t="s">
        <v>445</v>
      </c>
      <c r="G63" s="290" t="s">
        <v>3715</v>
      </c>
    </row>
    <row r="64" spans="1:7" s="130" customFormat="1" ht="15" customHeight="1">
      <c r="A64" s="290">
        <v>2014</v>
      </c>
      <c r="B64" s="290" t="s">
        <v>3956</v>
      </c>
      <c r="C64" s="290" t="s">
        <v>3936</v>
      </c>
      <c r="D64" s="290" t="str">
        <f t="shared" si="0"/>
        <v>2014 SVEUČILIŠTE U ZAGREBU FARMACEUTSKO-BIOKEMIJSKI FAKULTET</v>
      </c>
      <c r="E64" s="290" t="s">
        <v>3957</v>
      </c>
      <c r="F64" s="290" t="s">
        <v>427</v>
      </c>
      <c r="G64" s="290" t="s">
        <v>3715</v>
      </c>
    </row>
    <row r="65" spans="1:7" s="130" customFormat="1" ht="15" customHeight="1">
      <c r="A65" s="290">
        <v>2022</v>
      </c>
      <c r="B65" s="290" t="s">
        <v>3994</v>
      </c>
      <c r="C65" s="290" t="s">
        <v>3936</v>
      </c>
      <c r="D65" s="290" t="str">
        <f t="shared" si="0"/>
        <v>2022 SVEUČILIŠTE U ZAGREBU VETERINARSKI FAKULTET</v>
      </c>
      <c r="E65" s="290" t="s">
        <v>3995</v>
      </c>
      <c r="F65" s="290" t="s">
        <v>477</v>
      </c>
      <c r="G65" s="290" t="s">
        <v>3715</v>
      </c>
    </row>
    <row r="66" spans="1:7" s="130" customFormat="1" ht="15" customHeight="1">
      <c r="A66" s="290">
        <v>2047</v>
      </c>
      <c r="B66" s="290" t="s">
        <v>3948</v>
      </c>
      <c r="C66" s="290" t="s">
        <v>3936</v>
      </c>
      <c r="D66" s="290" t="str">
        <f t="shared" ref="D66:D129" si="1">A66&amp;" "&amp;B66</f>
        <v>2047 SVEUČILIŠTE U ZAGREBU RUDARSKO-GEOLOŠKO-NAFTNI FAKULTET</v>
      </c>
      <c r="E66" s="290" t="s">
        <v>3949</v>
      </c>
      <c r="F66" s="290" t="s">
        <v>464</v>
      </c>
      <c r="G66" s="290" t="s">
        <v>3715</v>
      </c>
    </row>
    <row r="67" spans="1:7" s="130" customFormat="1" ht="15" customHeight="1">
      <c r="A67" s="290">
        <v>2063</v>
      </c>
      <c r="B67" s="290" t="s">
        <v>3943</v>
      </c>
      <c r="C67" s="290" t="s">
        <v>3936</v>
      </c>
      <c r="D67" s="290" t="str">
        <f t="shared" si="1"/>
        <v>2063 SVEUČILIŠTE U ZAGREBU FAKULTET ORGANIZACIJE I INFORMATIKE</v>
      </c>
      <c r="E67" s="290" t="s">
        <v>3944</v>
      </c>
      <c r="F67" s="290" t="s">
        <v>480</v>
      </c>
      <c r="G67" s="290" t="s">
        <v>3715</v>
      </c>
    </row>
    <row r="68" spans="1:7" s="130" customFormat="1" ht="15" customHeight="1">
      <c r="A68" s="290">
        <v>2071</v>
      </c>
      <c r="B68" s="290" t="s">
        <v>449</v>
      </c>
      <c r="C68" s="290" t="s">
        <v>3936</v>
      </c>
      <c r="D68" s="290" t="str">
        <f t="shared" si="1"/>
        <v>2071 SVEUČILIŠTE U ZAGREBU - METALURŠKI FAKULTET SISAK</v>
      </c>
      <c r="E68" s="290" t="s">
        <v>4037</v>
      </c>
      <c r="F68" s="290" t="s">
        <v>451</v>
      </c>
      <c r="G68" s="290" t="s">
        <v>3715</v>
      </c>
    </row>
    <row r="69" spans="1:7" s="130" customFormat="1" ht="15" customHeight="1">
      <c r="A69" s="290">
        <v>2080</v>
      </c>
      <c r="B69" s="290" t="s">
        <v>440</v>
      </c>
      <c r="C69" s="290" t="s">
        <v>3936</v>
      </c>
      <c r="D69" s="290" t="str">
        <f t="shared" si="1"/>
        <v>2080 SVEUČILIŠTE U ZAGREBU - GRAFIČKI FAKULTET</v>
      </c>
      <c r="E69" s="290" t="s">
        <v>3971</v>
      </c>
      <c r="F69" s="290" t="s">
        <v>442</v>
      </c>
      <c r="G69" s="290" t="s">
        <v>3715</v>
      </c>
    </row>
    <row r="70" spans="1:7" s="130" customFormat="1" ht="15" customHeight="1">
      <c r="A70" s="290">
        <v>2102</v>
      </c>
      <c r="B70" s="290" t="s">
        <v>433</v>
      </c>
      <c r="C70" s="290" t="s">
        <v>3936</v>
      </c>
      <c r="D70" s="290" t="str">
        <f t="shared" si="1"/>
        <v>2102 SVEUČILIŠTE U ZAGREBU - GEOTEHNIČKI FAKULTET</v>
      </c>
      <c r="E70" s="290" t="s">
        <v>3962</v>
      </c>
      <c r="F70" s="290" t="s">
        <v>436</v>
      </c>
      <c r="G70" s="290" t="s">
        <v>3715</v>
      </c>
    </row>
    <row r="71" spans="1:7" s="130" customFormat="1" ht="15" customHeight="1">
      <c r="A71" s="290">
        <v>2135</v>
      </c>
      <c r="B71" s="290" t="s">
        <v>3968</v>
      </c>
      <c r="C71" s="290" t="s">
        <v>3936</v>
      </c>
      <c r="D71" s="290" t="str">
        <f t="shared" si="1"/>
        <v>2135 SVEUČILIŠTE U ZAGREBU - KATOLIČKI BOGOSLOVNI FAKULTET</v>
      </c>
      <c r="E71" s="290" t="s">
        <v>3969</v>
      </c>
      <c r="F71" s="290" t="s">
        <v>3970</v>
      </c>
      <c r="G71" s="290" t="s">
        <v>3715</v>
      </c>
    </row>
    <row r="72" spans="1:7" s="130" customFormat="1" ht="15" customHeight="1">
      <c r="A72" s="290">
        <v>2151</v>
      </c>
      <c r="B72" s="290" t="s">
        <v>339</v>
      </c>
      <c r="C72" s="290" t="s">
        <v>3936</v>
      </c>
      <c r="D72" s="290" t="str">
        <f t="shared" si="1"/>
        <v>2151 SVEUČILIŠTE U RIJECI - TEHNIČKI FAKULTET</v>
      </c>
      <c r="E72" s="290" t="s">
        <v>4072</v>
      </c>
      <c r="F72" s="290" t="s">
        <v>341</v>
      </c>
      <c r="G72" s="290" t="s">
        <v>3715</v>
      </c>
    </row>
    <row r="73" spans="1:7" s="130" customFormat="1" ht="15" customHeight="1">
      <c r="A73" s="290">
        <v>2160</v>
      </c>
      <c r="B73" s="290" t="s">
        <v>1183</v>
      </c>
      <c r="C73" s="290" t="s">
        <v>3936</v>
      </c>
      <c r="D73" s="290" t="str">
        <f t="shared" si="1"/>
        <v>2160 SVEUČILIŠTE U RIJECI - GRAĐEVINSKI FAKULTET</v>
      </c>
      <c r="E73" s="290" t="s">
        <v>4050</v>
      </c>
      <c r="F73" s="290" t="s">
        <v>326</v>
      </c>
      <c r="G73" s="290" t="s">
        <v>3715</v>
      </c>
    </row>
    <row r="74" spans="1:7" s="130" customFormat="1" ht="15" customHeight="1">
      <c r="A74" s="290">
        <v>2186</v>
      </c>
      <c r="B74" s="290" t="s">
        <v>3954</v>
      </c>
      <c r="C74" s="290" t="s">
        <v>3936</v>
      </c>
      <c r="D74" s="290" t="str">
        <f t="shared" si="1"/>
        <v>2186 SVEUČILIŠTE U RIJECI, EKONOMSKI FAKULTET</v>
      </c>
      <c r="E74" s="290" t="s">
        <v>3955</v>
      </c>
      <c r="F74" s="290" t="s">
        <v>317</v>
      </c>
      <c r="G74" s="290" t="s">
        <v>3715</v>
      </c>
    </row>
    <row r="75" spans="1:7" s="130" customFormat="1" ht="15" customHeight="1">
      <c r="A75" s="290">
        <v>2194</v>
      </c>
      <c r="B75" s="290" t="s">
        <v>318</v>
      </c>
      <c r="C75" s="290" t="s">
        <v>3936</v>
      </c>
      <c r="D75" s="290" t="str">
        <f t="shared" si="1"/>
        <v>2194 SVEUČILIŠTE U RIJECI - FAKULTET ZA MENADŽMENT U TURIZMU I UGOSTITELJSTVU</v>
      </c>
      <c r="E75" s="290" t="s">
        <v>3982</v>
      </c>
      <c r="F75" s="290" t="s">
        <v>321</v>
      </c>
      <c r="G75" s="290" t="s">
        <v>3715</v>
      </c>
    </row>
    <row r="76" spans="1:7" s="130" customFormat="1" ht="15" customHeight="1">
      <c r="A76" s="290">
        <v>2217</v>
      </c>
      <c r="B76" s="290" t="s">
        <v>3966</v>
      </c>
      <c r="C76" s="290" t="s">
        <v>3936</v>
      </c>
      <c r="D76" s="290" t="str">
        <f t="shared" si="1"/>
        <v>2217 SVEUČILIŠTE U RIJECI, PRAVNI FAKULTET</v>
      </c>
      <c r="E76" s="290" t="s">
        <v>3967</v>
      </c>
      <c r="F76" s="290" t="s">
        <v>335</v>
      </c>
      <c r="G76" s="290" t="s">
        <v>3715</v>
      </c>
    </row>
    <row r="77" spans="1:7" s="130" customFormat="1" ht="15" customHeight="1">
      <c r="A77" s="290">
        <v>2225</v>
      </c>
      <c r="B77" s="290" t="s">
        <v>327</v>
      </c>
      <c r="C77" s="290" t="s">
        <v>3936</v>
      </c>
      <c r="D77" s="290" t="str">
        <f t="shared" si="1"/>
        <v>2225 SVEUČILIŠTE U RIJECI - MEDICINSKI FAKULTET</v>
      </c>
      <c r="E77" s="290" t="s">
        <v>3980</v>
      </c>
      <c r="F77" s="290" t="s">
        <v>329</v>
      </c>
      <c r="G77" s="290" t="s">
        <v>3715</v>
      </c>
    </row>
    <row r="78" spans="1:7" s="130" customFormat="1" ht="15" customHeight="1">
      <c r="A78" s="290">
        <v>2250</v>
      </c>
      <c r="B78" s="290" t="s">
        <v>3996</v>
      </c>
      <c r="C78" s="290" t="s">
        <v>3936</v>
      </c>
      <c r="D78" s="290" t="str">
        <f t="shared" si="1"/>
        <v>2250 SVEUČILIŠTE JOSIPA JURJA  STROSSMAYERA U OSIJEKU, GRAĐEVINSKI I ARHITEKTONSKI FAKULTET OSIJEK</v>
      </c>
      <c r="E78" s="290" t="s">
        <v>3997</v>
      </c>
      <c r="F78" s="290" t="s">
        <v>278</v>
      </c>
      <c r="G78" s="290" t="s">
        <v>3715</v>
      </c>
    </row>
    <row r="79" spans="1:7" s="130" customFormat="1" ht="15" customHeight="1">
      <c r="A79" s="290">
        <v>2268</v>
      </c>
      <c r="B79" s="290" t="s">
        <v>4019</v>
      </c>
      <c r="C79" s="290" t="s">
        <v>3936</v>
      </c>
      <c r="D79" s="290" t="str">
        <f t="shared" si="1"/>
        <v>2268 SVEUČILIŠTE J.J. STROSSMAYERA U OSIJEKU - FAKULTET AGROBIOTEHNIČKIH ZNANOSTI OSIJEK</v>
      </c>
      <c r="E79" s="290" t="s">
        <v>4020</v>
      </c>
      <c r="F79" s="290" t="s">
        <v>282</v>
      </c>
      <c r="G79" s="290" t="s">
        <v>3715</v>
      </c>
    </row>
    <row r="80" spans="1:7" s="130" customFormat="1" ht="15" customHeight="1">
      <c r="A80" s="290">
        <v>2276</v>
      </c>
      <c r="B80" s="290" t="s">
        <v>3978</v>
      </c>
      <c r="C80" s="290" t="s">
        <v>3936</v>
      </c>
      <c r="D80" s="290" t="str">
        <f t="shared" si="1"/>
        <v>2276 SVEUČILIŠTE J.J. STROSSMAYERA U OSIJEKU - PREHRAMBENO-TEHNOLOŠKI FAKULTET</v>
      </c>
      <c r="E80" s="290" t="s">
        <v>3979</v>
      </c>
      <c r="F80" s="290" t="s">
        <v>285</v>
      </c>
      <c r="G80" s="290" t="s">
        <v>3715</v>
      </c>
    </row>
    <row r="81" spans="1:9" s="130" customFormat="1" ht="15" customHeight="1">
      <c r="A81" s="290">
        <v>2284</v>
      </c>
      <c r="B81" s="290" t="s">
        <v>3939</v>
      </c>
      <c r="C81" s="290" t="s">
        <v>3936</v>
      </c>
      <c r="D81" s="290" t="str">
        <f t="shared" si="1"/>
        <v>2284 SVEUČILIŠTE J.J. STROSSMAYERA U OSIJEKU - EKONOMSKI FAKULTET</v>
      </c>
      <c r="E81" s="290" t="s">
        <v>3940</v>
      </c>
      <c r="F81" s="290" t="s">
        <v>271</v>
      </c>
      <c r="G81" s="290" t="s">
        <v>3715</v>
      </c>
    </row>
    <row r="82" spans="1:9" s="130" customFormat="1" ht="15" customHeight="1">
      <c r="A82" s="290">
        <v>2292</v>
      </c>
      <c r="B82" s="290" t="s">
        <v>3983</v>
      </c>
      <c r="C82" s="290" t="s">
        <v>3936</v>
      </c>
      <c r="D82" s="290" t="str">
        <f t="shared" si="1"/>
        <v>2292 SVEUČILIŠTE JOSIPA JURJA STROSSMAYERA U OSIJEKU - PRAVNI FAKULTET</v>
      </c>
      <c r="E82" s="290" t="s">
        <v>3984</v>
      </c>
      <c r="F82" s="290" t="s">
        <v>284</v>
      </c>
      <c r="G82" s="290" t="s">
        <v>3715</v>
      </c>
    </row>
    <row r="83" spans="1:9" s="130" customFormat="1" ht="15" customHeight="1">
      <c r="A83" s="290">
        <v>2313</v>
      </c>
      <c r="B83" s="290" t="s">
        <v>4054</v>
      </c>
      <c r="C83" s="290" t="s">
        <v>3936</v>
      </c>
      <c r="D83" s="290" t="str">
        <f t="shared" si="1"/>
        <v>2313 SVEUČILIŠTE J.J. STROSSMAYERA  U OSIJEKU - FAKULTET ELEKTROTEHNIKE, RAČUNARSTVA I INFORMACIJSKIH TEHNOLOGIJA OSIJEK</v>
      </c>
      <c r="E83" s="290" t="s">
        <v>4055</v>
      </c>
      <c r="F83" s="290" t="s">
        <v>273</v>
      </c>
      <c r="G83" s="290" t="s">
        <v>3715</v>
      </c>
    </row>
    <row r="84" spans="1:9" s="130" customFormat="1" ht="15" customHeight="1">
      <c r="A84" s="290">
        <v>2321</v>
      </c>
      <c r="B84" s="290" t="s">
        <v>3976</v>
      </c>
      <c r="C84" s="290" t="s">
        <v>3936</v>
      </c>
      <c r="D84" s="290" t="str">
        <f t="shared" si="1"/>
        <v>2321 SVEUČILIŠTE J.J. STROSSMAYERA U OSIJEKU - FILOZOFSKI FAKULTET</v>
      </c>
      <c r="E84" s="290" t="s">
        <v>3977</v>
      </c>
      <c r="F84" s="290" t="s">
        <v>275</v>
      </c>
      <c r="G84" s="290" t="s">
        <v>3715</v>
      </c>
    </row>
    <row r="85" spans="1:9" s="130" customFormat="1" ht="15" customHeight="1">
      <c r="A85" s="290">
        <v>2330</v>
      </c>
      <c r="B85" s="290" t="s">
        <v>4029</v>
      </c>
      <c r="C85" s="290" t="s">
        <v>3936</v>
      </c>
      <c r="D85" s="290" t="str">
        <f t="shared" si="1"/>
        <v>2330 SVEUČILIŠTE U SPLITU, FAKULTET ELEKTROTEHNIKE, STROJARSTVA I BRODOGRADNJE</v>
      </c>
      <c r="E85" s="290" t="s">
        <v>4030</v>
      </c>
      <c r="F85" s="290" t="s">
        <v>357</v>
      </c>
      <c r="G85" s="290" t="s">
        <v>3715</v>
      </c>
    </row>
    <row r="86" spans="1:9" s="131" customFormat="1" ht="15" customHeight="1">
      <c r="A86" s="290">
        <v>2348</v>
      </c>
      <c r="B86" s="290" t="s">
        <v>361</v>
      </c>
      <c r="C86" s="290" t="s">
        <v>3936</v>
      </c>
      <c r="D86" s="290" t="str">
        <f t="shared" si="1"/>
        <v>2348 SVEUČILIŠTE U SPLITU - FAKULTET GRAĐEVINARSTVA, ARHITEKTURE I GEODEZIJE</v>
      </c>
      <c r="E86" s="290" t="s">
        <v>3961</v>
      </c>
      <c r="F86" s="290" t="s">
        <v>363</v>
      </c>
      <c r="G86" s="290" t="s">
        <v>3715</v>
      </c>
      <c r="I86" s="130"/>
    </row>
    <row r="87" spans="1:9" ht="15" customHeight="1">
      <c r="A87" s="290">
        <v>2356</v>
      </c>
      <c r="B87" s="290" t="s">
        <v>364</v>
      </c>
      <c r="C87" s="290" t="s">
        <v>3936</v>
      </c>
      <c r="D87" s="290" t="str">
        <f t="shared" si="1"/>
        <v>2356 SVEUČILIŠTE U SPLITU - KEMIJSKO-TEHNOLOŠKI FAKULTET</v>
      </c>
      <c r="E87" s="290" t="s">
        <v>4051</v>
      </c>
      <c r="F87" s="290" t="s">
        <v>365</v>
      </c>
      <c r="G87" s="290" t="s">
        <v>3715</v>
      </c>
      <c r="I87" s="130"/>
    </row>
    <row r="88" spans="1:9" ht="15" customHeight="1">
      <c r="A88" s="290">
        <v>2372</v>
      </c>
      <c r="B88" s="290" t="s">
        <v>352</v>
      </c>
      <c r="C88" s="290" t="s">
        <v>3936</v>
      </c>
      <c r="D88" s="290" t="str">
        <f t="shared" si="1"/>
        <v>2372 SVEUČILIŠTE U SPLITU - EKONOMSKI FAKULTET</v>
      </c>
      <c r="E88" s="290" t="s">
        <v>4047</v>
      </c>
      <c r="F88" s="290" t="s">
        <v>354</v>
      </c>
      <c r="G88" s="290" t="s">
        <v>3715</v>
      </c>
      <c r="I88" s="130"/>
    </row>
    <row r="89" spans="1:9" ht="15" customHeight="1">
      <c r="A89" s="290">
        <v>2397</v>
      </c>
      <c r="B89" s="290" t="s">
        <v>3988</v>
      </c>
      <c r="C89" s="290" t="s">
        <v>3936</v>
      </c>
      <c r="D89" s="290" t="str">
        <f t="shared" si="1"/>
        <v>2397 SVEUČILIŠTE U SPLITU -  PRAVNI FAKULTET</v>
      </c>
      <c r="E89" s="290" t="s">
        <v>3989</v>
      </c>
      <c r="F89" s="290" t="s">
        <v>378</v>
      </c>
      <c r="G89" s="290" t="s">
        <v>3715</v>
      </c>
      <c r="I89" s="130"/>
    </row>
    <row r="90" spans="1:9" ht="15" customHeight="1">
      <c r="A90" s="290">
        <v>2410</v>
      </c>
      <c r="B90" s="290" t="s">
        <v>4062</v>
      </c>
      <c r="C90" s="290" t="s">
        <v>3936</v>
      </c>
      <c r="D90" s="290" t="str">
        <f t="shared" si="1"/>
        <v>2410 SVEUČILIŠTE U SPLITU, PRIRODOSLOVNO-MATEMATIČKI FAKULTET</v>
      </c>
      <c r="E90" s="290" t="s">
        <v>4063</v>
      </c>
      <c r="F90" s="290" t="s">
        <v>380</v>
      </c>
      <c r="G90" s="290" t="s">
        <v>3715</v>
      </c>
      <c r="I90" s="130"/>
    </row>
    <row r="91" spans="1:9" ht="15" customHeight="1">
      <c r="A91" s="290">
        <v>2436</v>
      </c>
      <c r="B91" s="290" t="s">
        <v>387</v>
      </c>
      <c r="C91" s="290" t="s">
        <v>3936</v>
      </c>
      <c r="D91" s="290" t="str">
        <f t="shared" si="1"/>
        <v>2436 SVEUČILIŠTE U ZAGREBU</v>
      </c>
      <c r="E91" s="290" t="s">
        <v>4038</v>
      </c>
      <c r="F91" s="290" t="s">
        <v>388</v>
      </c>
      <c r="G91" s="290" t="s">
        <v>3715</v>
      </c>
      <c r="I91" s="130"/>
    </row>
    <row r="92" spans="1:9" ht="15" customHeight="1">
      <c r="A92" s="290">
        <v>2444</v>
      </c>
      <c r="B92" s="290" t="s">
        <v>308</v>
      </c>
      <c r="C92" s="290" t="s">
        <v>3936</v>
      </c>
      <c r="D92" s="290" t="str">
        <f t="shared" si="1"/>
        <v>2444 SVEUČILIŠTE U RIJECI</v>
      </c>
      <c r="E92" s="290" t="s">
        <v>4044</v>
      </c>
      <c r="F92" s="290" t="s">
        <v>311</v>
      </c>
      <c r="G92" s="290" t="s">
        <v>3715</v>
      </c>
      <c r="I92" s="130"/>
    </row>
    <row r="93" spans="1:9" s="130" customFormat="1" ht="15" customHeight="1">
      <c r="A93" s="290">
        <v>2452</v>
      </c>
      <c r="B93" s="290" t="s">
        <v>4003</v>
      </c>
      <c r="C93" s="290" t="s">
        <v>3936</v>
      </c>
      <c r="D93" s="290" t="str">
        <f t="shared" si="1"/>
        <v>2452 SVEUČILIŠTE J.J. STROSSMAYERA U OSIJEKU</v>
      </c>
      <c r="E93" s="290" t="s">
        <v>4004</v>
      </c>
      <c r="F93" s="290" t="s">
        <v>269</v>
      </c>
      <c r="G93" s="290" t="s">
        <v>3715</v>
      </c>
    </row>
    <row r="94" spans="1:9" ht="15" customHeight="1">
      <c r="A94" s="290">
        <v>2469</v>
      </c>
      <c r="B94" s="290" t="s">
        <v>349</v>
      </c>
      <c r="C94" s="290" t="s">
        <v>3936</v>
      </c>
      <c r="D94" s="290" t="str">
        <f t="shared" si="1"/>
        <v>2469 SVEUČILIŠTE U SPLITU</v>
      </c>
      <c r="E94" s="290" t="s">
        <v>4035</v>
      </c>
      <c r="F94" s="290" t="s">
        <v>351</v>
      </c>
      <c r="G94" s="290" t="s">
        <v>3715</v>
      </c>
      <c r="I94" s="130"/>
    </row>
    <row r="95" spans="1:9" ht="15" customHeight="1">
      <c r="A95" s="290">
        <v>2493</v>
      </c>
      <c r="B95" s="290" t="s">
        <v>336</v>
      </c>
      <c r="C95" s="290" t="s">
        <v>3936</v>
      </c>
      <c r="D95" s="290" t="str">
        <f t="shared" si="1"/>
        <v>2493 SVEUČILIŠTE U RIJECI - SVEUČILIŠNA KNJIŽNICA</v>
      </c>
      <c r="E95" s="290" t="s">
        <v>4070</v>
      </c>
      <c r="F95" s="290" t="s">
        <v>338</v>
      </c>
      <c r="G95" s="290" t="s">
        <v>3715</v>
      </c>
      <c r="I95" s="130"/>
    </row>
    <row r="96" spans="1:9" ht="15" customHeight="1">
      <c r="A96" s="290">
        <v>2508</v>
      </c>
      <c r="B96" s="290" t="s">
        <v>4010</v>
      </c>
      <c r="C96" s="290" t="s">
        <v>3936</v>
      </c>
      <c r="D96" s="290" t="str">
        <f t="shared" si="1"/>
        <v>2508 SVEUČILIŠTE JOSIPA JURJA STROSSMAYERA U OSIJEKU GRADSKA I SVEUČILIŠNA KNJIŽNICA OSIJEK</v>
      </c>
      <c r="E96" s="290" t="s">
        <v>4011</v>
      </c>
      <c r="F96" s="290" t="s">
        <v>277</v>
      </c>
      <c r="G96" s="290" t="s">
        <v>3715</v>
      </c>
      <c r="I96" s="130"/>
    </row>
    <row r="97" spans="1:9" s="130" customFormat="1" ht="15" customHeight="1">
      <c r="A97" s="290">
        <v>2524</v>
      </c>
      <c r="B97" s="290" t="s">
        <v>381</v>
      </c>
      <c r="C97" s="290" t="s">
        <v>3936</v>
      </c>
      <c r="D97" s="290" t="str">
        <f t="shared" si="1"/>
        <v>2524 SVEUČILIŠTE U SPLITU - SVEUČILIŠNA KNJIŽNICA</v>
      </c>
      <c r="E97" s="290" t="s">
        <v>4031</v>
      </c>
      <c r="F97" s="290" t="s">
        <v>383</v>
      </c>
      <c r="G97" s="290" t="s">
        <v>3715</v>
      </c>
    </row>
    <row r="98" spans="1:9" ht="15" customHeight="1">
      <c r="A98" s="290">
        <v>2532</v>
      </c>
      <c r="B98" s="290" t="s">
        <v>3695</v>
      </c>
      <c r="C98" s="290" t="s">
        <v>3936</v>
      </c>
      <c r="D98" s="290" t="str">
        <f t="shared" si="1"/>
        <v xml:space="preserve">2532 SVEUČILIŠTE U ZADRU, ZNANSTVENA KNJIŽNICA </v>
      </c>
      <c r="E98" s="290" t="s">
        <v>3696</v>
      </c>
      <c r="F98" s="290" t="s">
        <v>3697</v>
      </c>
      <c r="G98" s="290" t="s">
        <v>3715</v>
      </c>
      <c r="I98" s="130"/>
    </row>
    <row r="99" spans="1:9" ht="15" customHeight="1">
      <c r="A99" s="290">
        <v>2900</v>
      </c>
      <c r="B99" s="290" t="s">
        <v>573</v>
      </c>
      <c r="C99" s="290" t="s">
        <v>3936</v>
      </c>
      <c r="D99" s="290" t="str">
        <f t="shared" si="1"/>
        <v>2900 INSTITUT ZA OCEANOGRAFIJU I RIBARSTVO</v>
      </c>
      <c r="E99" s="290" t="s">
        <v>4076</v>
      </c>
      <c r="F99" s="290" t="s">
        <v>574</v>
      </c>
      <c r="G99" s="290" t="s">
        <v>3715</v>
      </c>
      <c r="I99" s="130"/>
    </row>
    <row r="100" spans="1:9" s="130" customFormat="1" ht="15" customHeight="1">
      <c r="A100" s="290">
        <v>2918</v>
      </c>
      <c r="B100" s="290" t="s">
        <v>2397</v>
      </c>
      <c r="C100" s="290" t="s">
        <v>3936</v>
      </c>
      <c r="D100" s="290" t="str">
        <f t="shared" si="1"/>
        <v>2918 EKONOMSKI INSTITUT, ZAGREB</v>
      </c>
      <c r="E100" s="290" t="s">
        <v>4084</v>
      </c>
      <c r="F100" s="290" t="s">
        <v>526</v>
      </c>
      <c r="G100" s="290" t="s">
        <v>3715</v>
      </c>
    </row>
    <row r="101" spans="1:9" ht="15" customHeight="1">
      <c r="A101" s="290">
        <v>2934</v>
      </c>
      <c r="B101" s="290" t="s">
        <v>527</v>
      </c>
      <c r="C101" s="290" t="s">
        <v>3936</v>
      </c>
      <c r="D101" s="290" t="str">
        <f t="shared" si="1"/>
        <v>2934 HRVATSKI INSTITUT ZA POVIJEST</v>
      </c>
      <c r="E101" s="290" t="s">
        <v>4077</v>
      </c>
      <c r="F101" s="290" t="s">
        <v>529</v>
      </c>
      <c r="G101" s="290" t="s">
        <v>3715</v>
      </c>
      <c r="I101" s="130"/>
    </row>
    <row r="102" spans="1:9" ht="15" customHeight="1">
      <c r="A102" s="290">
        <v>2942</v>
      </c>
      <c r="B102" s="290" t="s">
        <v>579</v>
      </c>
      <c r="C102" s="290" t="s">
        <v>3936</v>
      </c>
      <c r="D102" s="290" t="str">
        <f t="shared" si="1"/>
        <v>2942 INSTITUT ZA POVIJEST UMJETNOSTI</v>
      </c>
      <c r="E102" s="290" t="s">
        <v>4079</v>
      </c>
      <c r="F102" s="290" t="s">
        <v>581</v>
      </c>
      <c r="G102" s="290" t="s">
        <v>3715</v>
      </c>
      <c r="I102" s="130"/>
    </row>
    <row r="103" spans="1:9" ht="15" customHeight="1">
      <c r="A103" s="290">
        <v>2959</v>
      </c>
      <c r="B103" s="290" t="s">
        <v>565</v>
      </c>
      <c r="C103" s="290" t="s">
        <v>3936</v>
      </c>
      <c r="D103" s="290" t="str">
        <f t="shared" si="1"/>
        <v>2959 INSTITUT ZA MEDICINSKA ISTRAŽIVANJA I MEDICINU RADA</v>
      </c>
      <c r="E103" s="290" t="s">
        <v>4089</v>
      </c>
      <c r="F103" s="290" t="s">
        <v>567</v>
      </c>
      <c r="G103" s="290" t="s">
        <v>3715</v>
      </c>
      <c r="I103" s="130"/>
    </row>
    <row r="104" spans="1:9" s="131" customFormat="1" ht="15" customHeight="1">
      <c r="A104" s="290">
        <v>2967</v>
      </c>
      <c r="B104" s="290" t="s">
        <v>588</v>
      </c>
      <c r="C104" s="290" t="s">
        <v>3936</v>
      </c>
      <c r="D104" s="290" t="str">
        <f t="shared" si="1"/>
        <v>2967 HRVATSKI ŠUMARSKI INSTITUT</v>
      </c>
      <c r="E104" s="290" t="s">
        <v>4099</v>
      </c>
      <c r="F104" s="290" t="s">
        <v>591</v>
      </c>
      <c r="G104" s="290" t="s">
        <v>3715</v>
      </c>
      <c r="I104" s="130"/>
    </row>
    <row r="105" spans="1:9" ht="15" customHeight="1">
      <c r="A105" s="290">
        <v>2975</v>
      </c>
      <c r="B105" s="290" t="s">
        <v>551</v>
      </c>
      <c r="C105" s="290" t="s">
        <v>3936</v>
      </c>
      <c r="D105" s="290" t="str">
        <f t="shared" si="1"/>
        <v>2975 INSTITUT ZA FIZIKU</v>
      </c>
      <c r="E105" s="290" t="s">
        <v>4085</v>
      </c>
      <c r="F105" s="290" t="s">
        <v>552</v>
      </c>
      <c r="G105" s="290" t="s">
        <v>3715</v>
      </c>
      <c r="I105" s="130"/>
    </row>
    <row r="106" spans="1:9" ht="15" customHeight="1">
      <c r="A106" s="290">
        <v>2983</v>
      </c>
      <c r="B106" s="290" t="s">
        <v>530</v>
      </c>
      <c r="C106" s="290" t="s">
        <v>3870</v>
      </c>
      <c r="D106" s="290" t="str">
        <f t="shared" si="1"/>
        <v>2983 HRVATSKI VETERINARSKI INSTITUT</v>
      </c>
      <c r="E106" s="290" t="s">
        <v>3874</v>
      </c>
      <c r="F106" s="290" t="s">
        <v>531</v>
      </c>
      <c r="G106" s="290" t="s">
        <v>3715</v>
      </c>
      <c r="I106" s="130"/>
    </row>
    <row r="107" spans="1:9" ht="15" customHeight="1">
      <c r="A107" s="290">
        <v>2991</v>
      </c>
      <c r="B107" s="290" t="s">
        <v>1203</v>
      </c>
      <c r="C107" s="290" t="s">
        <v>3936</v>
      </c>
      <c r="D107" s="290" t="str">
        <f t="shared" si="1"/>
        <v>2991 POLJOPRIVREDNI INSTITUT OSIJEK</v>
      </c>
      <c r="E107" s="290" t="s">
        <v>4094</v>
      </c>
      <c r="F107" s="290" t="s">
        <v>1205</v>
      </c>
      <c r="G107" s="290" t="s">
        <v>3715</v>
      </c>
      <c r="I107" s="130"/>
    </row>
    <row r="108" spans="1:9" ht="15" customHeight="1">
      <c r="A108" s="290">
        <v>3009</v>
      </c>
      <c r="B108" s="290" t="s">
        <v>570</v>
      </c>
      <c r="C108" s="290" t="s">
        <v>3936</v>
      </c>
      <c r="D108" s="290" t="str">
        <f t="shared" si="1"/>
        <v>3009 INSTITUT ZA MIGRACIJE I NARODNOSTI</v>
      </c>
      <c r="E108" s="290" t="s">
        <v>4093</v>
      </c>
      <c r="F108" s="290" t="s">
        <v>572</v>
      </c>
      <c r="G108" s="290" t="s">
        <v>3715</v>
      </c>
      <c r="I108" s="130"/>
    </row>
    <row r="109" spans="1:9" ht="15" customHeight="1">
      <c r="A109" s="290">
        <v>3025</v>
      </c>
      <c r="B109" s="290" t="s">
        <v>559</v>
      </c>
      <c r="C109" s="290" t="s">
        <v>3936</v>
      </c>
      <c r="D109" s="290" t="str">
        <f t="shared" si="1"/>
        <v>3025 INSTITUT ZA JADRANSKE KULTURE I MELIORACIJU KRŠA</v>
      </c>
      <c r="E109" s="290" t="s">
        <v>4090</v>
      </c>
      <c r="F109" s="290" t="s">
        <v>561</v>
      </c>
      <c r="G109" s="290" t="s">
        <v>3715</v>
      </c>
      <c r="I109" s="130"/>
    </row>
    <row r="110" spans="1:9" ht="15" customHeight="1">
      <c r="A110" s="290">
        <v>3041</v>
      </c>
      <c r="B110" s="290" t="s">
        <v>535</v>
      </c>
      <c r="C110" s="290" t="s">
        <v>3936</v>
      </c>
      <c r="D110" s="290" t="str">
        <f t="shared" si="1"/>
        <v>3041 INSTITUT RUĐER BOŠKOVIĆ</v>
      </c>
      <c r="E110" s="290" t="s">
        <v>4081</v>
      </c>
      <c r="F110" s="290" t="s">
        <v>537</v>
      </c>
      <c r="G110" s="290" t="s">
        <v>3715</v>
      </c>
      <c r="I110" s="130"/>
    </row>
    <row r="111" spans="1:9" ht="15" customHeight="1">
      <c r="A111" s="290">
        <v>3050</v>
      </c>
      <c r="B111" s="290" t="s">
        <v>2398</v>
      </c>
      <c r="C111" s="290" t="s">
        <v>3936</v>
      </c>
      <c r="D111" s="290" t="str">
        <f t="shared" si="1"/>
        <v>3050 INSTITUT ZA DRUŠTVENA ISTRAŽIVANJA U ZAGREBU</v>
      </c>
      <c r="E111" s="290" t="s">
        <v>4098</v>
      </c>
      <c r="F111" s="290" t="s">
        <v>545</v>
      </c>
      <c r="G111" s="290" t="s">
        <v>3715</v>
      </c>
      <c r="I111" s="130"/>
    </row>
    <row r="112" spans="1:9" ht="15" customHeight="1">
      <c r="A112" s="290">
        <v>3068</v>
      </c>
      <c r="B112" s="290" t="s">
        <v>582</v>
      </c>
      <c r="C112" s="290" t="s">
        <v>3936</v>
      </c>
      <c r="D112" s="290" t="str">
        <f t="shared" si="1"/>
        <v>3068 INSTITUT ZA TURIZAM</v>
      </c>
      <c r="E112" s="290" t="s">
        <v>4075</v>
      </c>
      <c r="F112" s="290" t="s">
        <v>584</v>
      </c>
      <c r="G112" s="290" t="s">
        <v>3715</v>
      </c>
      <c r="I112" s="130"/>
    </row>
    <row r="113" spans="1:9" ht="15" customHeight="1">
      <c r="A113" s="290">
        <v>3076</v>
      </c>
      <c r="B113" s="290" t="s">
        <v>575</v>
      </c>
      <c r="C113" s="290" t="s">
        <v>3936</v>
      </c>
      <c r="D113" s="290" t="str">
        <f t="shared" si="1"/>
        <v>3076 INSTITUT ZA POLJOPRIVREDU I TURIZAM</v>
      </c>
      <c r="E113" s="290" t="s">
        <v>4080</v>
      </c>
      <c r="F113" s="290" t="s">
        <v>578</v>
      </c>
      <c r="G113" s="290" t="s">
        <v>3715</v>
      </c>
      <c r="I113" s="130"/>
    </row>
    <row r="114" spans="1:9" ht="15" customHeight="1">
      <c r="A114" s="290">
        <v>3084</v>
      </c>
      <c r="B114" s="290" t="s">
        <v>546</v>
      </c>
      <c r="C114" s="290" t="s">
        <v>3936</v>
      </c>
      <c r="D114" s="290" t="str">
        <f t="shared" si="1"/>
        <v>3084 INSTITUT ZA ETNOLOGIJU I FOLKLORISTIKU</v>
      </c>
      <c r="E114" s="290" t="s">
        <v>4086</v>
      </c>
      <c r="F114" s="290" t="s">
        <v>548</v>
      </c>
      <c r="G114" s="290" t="s">
        <v>3715</v>
      </c>
      <c r="I114" s="130"/>
    </row>
    <row r="115" spans="1:9" ht="15" customHeight="1">
      <c r="A115" s="290">
        <v>3092</v>
      </c>
      <c r="B115" s="290" t="s">
        <v>549</v>
      </c>
      <c r="C115" s="290" t="s">
        <v>3936</v>
      </c>
      <c r="D115" s="290" t="str">
        <f t="shared" si="1"/>
        <v>3092 INSTITUT ZA FILOZOFIJU</v>
      </c>
      <c r="E115" s="290" t="s">
        <v>4091</v>
      </c>
      <c r="F115" s="290" t="s">
        <v>550</v>
      </c>
      <c r="G115" s="290" t="s">
        <v>3715</v>
      </c>
      <c r="I115" s="130"/>
    </row>
    <row r="116" spans="1:9" ht="15" customHeight="1">
      <c r="A116" s="290">
        <v>3105</v>
      </c>
      <c r="B116" s="290" t="s">
        <v>4087</v>
      </c>
      <c r="C116" s="290" t="s">
        <v>3936</v>
      </c>
      <c r="D116" s="290" t="str">
        <f t="shared" si="1"/>
        <v>3105 INSTITUT DRUŠTVENIH ZNANOSTI  IVO PILAR</v>
      </c>
      <c r="E116" s="290" t="s">
        <v>4088</v>
      </c>
      <c r="F116" s="290" t="s">
        <v>534</v>
      </c>
      <c r="G116" s="290" t="s">
        <v>3715</v>
      </c>
      <c r="I116" s="130"/>
    </row>
    <row r="117" spans="1:9" s="130" customFormat="1" ht="15" customHeight="1">
      <c r="A117" s="290">
        <v>3113</v>
      </c>
      <c r="B117" s="290" t="s">
        <v>538</v>
      </c>
      <c r="C117" s="290" t="s">
        <v>3936</v>
      </c>
      <c r="D117" s="290" t="str">
        <f t="shared" si="1"/>
        <v>3113 INSTITUT ZA ANTROPOLOGIJU</v>
      </c>
      <c r="E117" s="290" t="s">
        <v>4074</v>
      </c>
      <c r="F117" s="290" t="s">
        <v>540</v>
      </c>
      <c r="G117" s="290" t="s">
        <v>3715</v>
      </c>
    </row>
    <row r="118" spans="1:9" ht="15" customHeight="1">
      <c r="A118" s="290">
        <v>3121</v>
      </c>
      <c r="B118" s="290" t="s">
        <v>541</v>
      </c>
      <c r="C118" s="290" t="s">
        <v>3936</v>
      </c>
      <c r="D118" s="290" t="str">
        <f t="shared" si="1"/>
        <v>3121 INSTITUT ZA ARHEOLOGIJU</v>
      </c>
      <c r="E118" s="290" t="s">
        <v>4078</v>
      </c>
      <c r="F118" s="290" t="s">
        <v>542</v>
      </c>
      <c r="G118" s="290" t="s">
        <v>3715</v>
      </c>
      <c r="I118" s="130"/>
    </row>
    <row r="119" spans="1:9" ht="15" customHeight="1">
      <c r="A119" s="290">
        <v>3148</v>
      </c>
      <c r="B119" s="290" t="s">
        <v>2608</v>
      </c>
      <c r="C119" s="290" t="s">
        <v>4325</v>
      </c>
      <c r="D119" s="290" t="str">
        <f t="shared" si="1"/>
        <v>3148 ZATVORSKA BOLNICA U ZAGREBU</v>
      </c>
      <c r="E119" s="290" t="s">
        <v>4351</v>
      </c>
      <c r="F119" s="290" t="s">
        <v>2609</v>
      </c>
      <c r="G119" s="290" t="s">
        <v>3715</v>
      </c>
      <c r="I119" s="130"/>
    </row>
    <row r="120" spans="1:9">
      <c r="A120" s="290">
        <v>3156</v>
      </c>
      <c r="B120" s="290" t="s">
        <v>2580</v>
      </c>
      <c r="C120" s="290" t="s">
        <v>4325</v>
      </c>
      <c r="D120" s="290" t="str">
        <f t="shared" si="1"/>
        <v>3156 ODGOJNI ZAVOD TUROPOLJE</v>
      </c>
      <c r="E120" s="290" t="s">
        <v>4338</v>
      </c>
      <c r="F120" s="290" t="s">
        <v>2581</v>
      </c>
      <c r="G120" s="290" t="s">
        <v>3715</v>
      </c>
      <c r="I120" s="130"/>
    </row>
    <row r="121" spans="1:9" s="130" customFormat="1" ht="15" customHeight="1">
      <c r="A121" s="290">
        <v>3164</v>
      </c>
      <c r="B121" s="290" t="s">
        <v>2571</v>
      </c>
      <c r="C121" s="290" t="s">
        <v>4325</v>
      </c>
      <c r="D121" s="290" t="str">
        <f t="shared" si="1"/>
        <v>3164 KAZNIONICA U LEPOGLAVI</v>
      </c>
      <c r="E121" s="290" t="s">
        <v>4344</v>
      </c>
      <c r="F121" s="290" t="s">
        <v>2572</v>
      </c>
      <c r="G121" s="290" t="s">
        <v>3715</v>
      </c>
    </row>
    <row r="122" spans="1:9" ht="15" customHeight="1">
      <c r="A122" s="290">
        <v>3172</v>
      </c>
      <c r="B122" s="290" t="s">
        <v>2573</v>
      </c>
      <c r="C122" s="290" t="s">
        <v>4325</v>
      </c>
      <c r="D122" s="290" t="str">
        <f t="shared" si="1"/>
        <v>3172 KAZNIONICA U LIPOVICI - POPOVAČA</v>
      </c>
      <c r="E122" s="290" t="s">
        <v>4340</v>
      </c>
      <c r="F122" s="290" t="s">
        <v>2574</v>
      </c>
      <c r="G122" s="290" t="s">
        <v>3715</v>
      </c>
      <c r="I122" s="130"/>
    </row>
    <row r="123" spans="1:9" ht="15" customHeight="1">
      <c r="A123" s="290">
        <v>3197</v>
      </c>
      <c r="B123" s="290" t="s">
        <v>4335</v>
      </c>
      <c r="C123" s="290" t="s">
        <v>4325</v>
      </c>
      <c r="D123" s="290" t="str">
        <f t="shared" si="1"/>
        <v>3197 KAZNIONICA U  TUROPOLJU</v>
      </c>
      <c r="E123" s="290" t="s">
        <v>4336</v>
      </c>
      <c r="F123" s="290" t="s">
        <v>2577</v>
      </c>
      <c r="G123" s="290" t="s">
        <v>3715</v>
      </c>
      <c r="I123" s="130"/>
    </row>
    <row r="124" spans="1:9" ht="15" customHeight="1">
      <c r="A124" s="290">
        <v>3201</v>
      </c>
      <c r="B124" s="290" t="s">
        <v>2578</v>
      </c>
      <c r="C124" s="290" t="s">
        <v>4325</v>
      </c>
      <c r="D124" s="290" t="str">
        <f t="shared" si="1"/>
        <v>3201 KAZNIONICA U VALTURI</v>
      </c>
      <c r="E124" s="290" t="s">
        <v>4333</v>
      </c>
      <c r="F124" s="290" t="s">
        <v>2579</v>
      </c>
      <c r="G124" s="290" t="s">
        <v>3715</v>
      </c>
      <c r="I124" s="130"/>
    </row>
    <row r="125" spans="1:9" ht="15" customHeight="1">
      <c r="A125" s="290">
        <v>3210</v>
      </c>
      <c r="B125" s="290" t="s">
        <v>4352</v>
      </c>
      <c r="C125" s="290" t="s">
        <v>4325</v>
      </c>
      <c r="D125" s="290" t="str">
        <f t="shared" si="1"/>
        <v>3210 ZATVOR U  BJELOVARU</v>
      </c>
      <c r="E125" s="290" t="s">
        <v>4353</v>
      </c>
      <c r="F125" s="290" t="s">
        <v>2584</v>
      </c>
      <c r="G125" s="290" t="s">
        <v>3715</v>
      </c>
      <c r="I125" s="130"/>
    </row>
    <row r="126" spans="1:9" ht="15" customHeight="1">
      <c r="A126" s="290">
        <v>3228</v>
      </c>
      <c r="B126" s="290" t="s">
        <v>4341</v>
      </c>
      <c r="C126" s="290" t="s">
        <v>4325</v>
      </c>
      <c r="D126" s="290" t="str">
        <f t="shared" si="1"/>
        <v>3228 ZATVOR U DUBROVNIKU</v>
      </c>
      <c r="E126" s="290" t="s">
        <v>4342</v>
      </c>
      <c r="F126" s="290" t="s">
        <v>2585</v>
      </c>
      <c r="G126" s="290" t="s">
        <v>3715</v>
      </c>
      <c r="I126" s="130"/>
    </row>
    <row r="127" spans="1:9" ht="15" customHeight="1">
      <c r="A127" s="290">
        <v>3236</v>
      </c>
      <c r="B127" s="290" t="s">
        <v>2586</v>
      </c>
      <c r="C127" s="290" t="s">
        <v>4325</v>
      </c>
      <c r="D127" s="290" t="str">
        <f t="shared" si="1"/>
        <v>3236 ZATVOR U GOSPIĆU</v>
      </c>
      <c r="E127" s="290" t="s">
        <v>4343</v>
      </c>
      <c r="F127" s="290" t="s">
        <v>2587</v>
      </c>
      <c r="G127" s="290" t="s">
        <v>3715</v>
      </c>
      <c r="I127" s="130"/>
    </row>
    <row r="128" spans="1:9" ht="15" customHeight="1">
      <c r="A128" s="290">
        <v>3244</v>
      </c>
      <c r="B128" s="290" t="s">
        <v>2588</v>
      </c>
      <c r="C128" s="290" t="s">
        <v>4325</v>
      </c>
      <c r="D128" s="290" t="str">
        <f t="shared" si="1"/>
        <v>3244 ZATVOR U KARLOVCU</v>
      </c>
      <c r="E128" s="290" t="s">
        <v>4350</v>
      </c>
      <c r="F128" s="290" t="s">
        <v>2589</v>
      </c>
      <c r="G128" s="290" t="s">
        <v>3715</v>
      </c>
      <c r="I128" s="130"/>
    </row>
    <row r="129" spans="1:9" ht="15" customHeight="1">
      <c r="A129" s="290">
        <v>3252</v>
      </c>
      <c r="B129" s="290" t="s">
        <v>2590</v>
      </c>
      <c r="C129" s="290" t="s">
        <v>4325</v>
      </c>
      <c r="D129" s="290" t="str">
        <f t="shared" si="1"/>
        <v>3252 ZATVOR U OSIJEKU</v>
      </c>
      <c r="E129" s="290" t="s">
        <v>4339</v>
      </c>
      <c r="F129" s="290" t="s">
        <v>2591</v>
      </c>
      <c r="G129" s="290" t="s">
        <v>3715</v>
      </c>
      <c r="I129" s="130"/>
    </row>
    <row r="130" spans="1:9" ht="15" customHeight="1">
      <c r="A130" s="290">
        <v>3277</v>
      </c>
      <c r="B130" s="290" t="s">
        <v>4331</v>
      </c>
      <c r="C130" s="290" t="s">
        <v>4325</v>
      </c>
      <c r="D130" s="290" t="str">
        <f t="shared" ref="D130:D193" si="2">A130&amp;" "&amp;B130</f>
        <v>3277 ZATVOR U PULI-POLA</v>
      </c>
      <c r="E130" s="290" t="s">
        <v>4332</v>
      </c>
      <c r="F130" s="290" t="s">
        <v>2594</v>
      </c>
      <c r="G130" s="290" t="s">
        <v>3715</v>
      </c>
      <c r="I130" s="130"/>
    </row>
    <row r="131" spans="1:9" ht="15" customHeight="1">
      <c r="A131" s="290">
        <v>3285</v>
      </c>
      <c r="B131" s="290" t="s">
        <v>2595</v>
      </c>
      <c r="C131" s="290" t="s">
        <v>4325</v>
      </c>
      <c r="D131" s="290" t="str">
        <f t="shared" si="2"/>
        <v>3285 ZATVOR U RIJECI</v>
      </c>
      <c r="E131" s="290" t="s">
        <v>4347</v>
      </c>
      <c r="F131" s="290" t="s">
        <v>2596</v>
      </c>
      <c r="G131" s="290" t="s">
        <v>3715</v>
      </c>
      <c r="I131" s="130"/>
    </row>
    <row r="132" spans="1:9" ht="15" customHeight="1">
      <c r="A132" s="290">
        <v>3293</v>
      </c>
      <c r="B132" s="290" t="s">
        <v>2597</v>
      </c>
      <c r="C132" s="290" t="s">
        <v>4325</v>
      </c>
      <c r="D132" s="290" t="str">
        <f t="shared" si="2"/>
        <v>3293 ZATVOR U SISKU</v>
      </c>
      <c r="E132" s="290" t="s">
        <v>4337</v>
      </c>
      <c r="F132" s="290" t="s">
        <v>2598</v>
      </c>
      <c r="G132" s="290" t="s">
        <v>3715</v>
      </c>
      <c r="I132" s="130"/>
    </row>
    <row r="133" spans="1:9" ht="15" customHeight="1">
      <c r="A133" s="290">
        <v>3308</v>
      </c>
      <c r="B133" s="290" t="s">
        <v>2599</v>
      </c>
      <c r="C133" s="290" t="s">
        <v>4325</v>
      </c>
      <c r="D133" s="290" t="str">
        <f t="shared" si="2"/>
        <v>3308 ZATVOR U SPLITU</v>
      </c>
      <c r="E133" s="290" t="s">
        <v>4334</v>
      </c>
      <c r="F133" s="290" t="s">
        <v>2600</v>
      </c>
      <c r="G133" s="290" t="s">
        <v>3715</v>
      </c>
      <c r="I133" s="130"/>
    </row>
    <row r="134" spans="1:9" ht="15" customHeight="1">
      <c r="A134" s="290">
        <v>3316</v>
      </c>
      <c r="B134" s="290" t="s">
        <v>2601</v>
      </c>
      <c r="C134" s="290" t="s">
        <v>4325</v>
      </c>
      <c r="D134" s="290" t="str">
        <f t="shared" si="2"/>
        <v>3316 ZATVOR U ŠIBENIKU</v>
      </c>
      <c r="E134" s="290" t="s">
        <v>4327</v>
      </c>
      <c r="F134" s="290" t="s">
        <v>2602</v>
      </c>
      <c r="G134" s="290" t="s">
        <v>3715</v>
      </c>
      <c r="I134" s="130"/>
    </row>
    <row r="135" spans="1:9" ht="15" customHeight="1">
      <c r="A135" s="290">
        <v>3324</v>
      </c>
      <c r="B135" s="290" t="s">
        <v>2603</v>
      </c>
      <c r="C135" s="290" t="s">
        <v>4325</v>
      </c>
      <c r="D135" s="290" t="str">
        <f t="shared" si="2"/>
        <v>3324 ZATVOR U VARAŽDINU</v>
      </c>
      <c r="E135" s="290" t="s">
        <v>4328</v>
      </c>
      <c r="F135" s="290" t="s">
        <v>2604</v>
      </c>
      <c r="G135" s="290" t="s">
        <v>3715</v>
      </c>
      <c r="I135" s="130"/>
    </row>
    <row r="136" spans="1:9" ht="15" customHeight="1">
      <c r="A136" s="290">
        <v>3332</v>
      </c>
      <c r="B136" s="290" t="s">
        <v>2605</v>
      </c>
      <c r="C136" s="290" t="s">
        <v>4325</v>
      </c>
      <c r="D136" s="290" t="str">
        <f t="shared" si="2"/>
        <v>3332 ZATVOR U ZADRU</v>
      </c>
      <c r="E136" s="290" t="s">
        <v>4329</v>
      </c>
      <c r="F136" s="290" t="s">
        <v>2606</v>
      </c>
      <c r="G136" s="290" t="s">
        <v>3715</v>
      </c>
      <c r="I136" s="130"/>
    </row>
    <row r="137" spans="1:9" ht="15" customHeight="1">
      <c r="A137" s="290">
        <v>3349</v>
      </c>
      <c r="B137" s="290" t="s">
        <v>4345</v>
      </c>
      <c r="C137" s="290" t="s">
        <v>4325</v>
      </c>
      <c r="D137" s="290" t="str">
        <f t="shared" si="2"/>
        <v>3349 ZATVOR U  ZAGREBU</v>
      </c>
      <c r="E137" s="290" t="s">
        <v>4346</v>
      </c>
      <c r="F137" s="290" t="s">
        <v>2607</v>
      </c>
      <c r="G137" s="290" t="s">
        <v>3715</v>
      </c>
      <c r="I137" s="130"/>
    </row>
    <row r="138" spans="1:9" ht="15" customHeight="1">
      <c r="A138" s="290">
        <v>3357</v>
      </c>
      <c r="B138" s="290" t="s">
        <v>2610</v>
      </c>
      <c r="C138" s="290" t="s">
        <v>4325</v>
      </c>
      <c r="D138" s="290" t="str">
        <f t="shared" si="2"/>
        <v>3357 VRHOVNI SUD REPUBLIKE HRVATSKE</v>
      </c>
      <c r="E138" s="290" t="s">
        <v>4358</v>
      </c>
      <c r="F138" s="290" t="s">
        <v>2611</v>
      </c>
      <c r="G138" s="290" t="s">
        <v>3715</v>
      </c>
      <c r="I138" s="130"/>
    </row>
    <row r="139" spans="1:9" ht="15" customHeight="1">
      <c r="A139" s="290">
        <v>3365</v>
      </c>
      <c r="B139" s="290" t="s">
        <v>2624</v>
      </c>
      <c r="C139" s="290" t="s">
        <v>4325</v>
      </c>
      <c r="D139" s="290" t="str">
        <f t="shared" si="2"/>
        <v>3365 DRŽAVNO ODVJETNIŠTVO REPUBLIKE HRVATSKE</v>
      </c>
      <c r="E139" s="290" t="s">
        <v>4365</v>
      </c>
      <c r="F139" s="290" t="s">
        <v>2625</v>
      </c>
      <c r="G139" s="290" t="s">
        <v>3715</v>
      </c>
      <c r="I139" s="130"/>
    </row>
    <row r="140" spans="1:9" ht="15" customHeight="1">
      <c r="A140" s="290">
        <v>3381</v>
      </c>
      <c r="B140" s="290" t="s">
        <v>4368</v>
      </c>
      <c r="C140" s="290" t="s">
        <v>4325</v>
      </c>
      <c r="D140" s="290" t="str">
        <f t="shared" si="2"/>
        <v>3381 VISOKI PREKRŠAJNI SUD REPUBLIKE HRVATSKE</v>
      </c>
      <c r="E140" s="290" t="s">
        <v>4369</v>
      </c>
      <c r="F140" s="290" t="s">
        <v>2630</v>
      </c>
      <c r="G140" s="290" t="s">
        <v>3715</v>
      </c>
      <c r="I140" s="130"/>
    </row>
    <row r="141" spans="1:9" ht="15" customHeight="1">
      <c r="A141" s="290">
        <v>3390</v>
      </c>
      <c r="B141" s="290" t="s">
        <v>2635</v>
      </c>
      <c r="C141" s="290" t="s">
        <v>4325</v>
      </c>
      <c r="D141" s="290" t="str">
        <f t="shared" si="2"/>
        <v>3390 ŽUPANIJSKI SUD U DUBROVNIKU</v>
      </c>
      <c r="E141" s="290" t="s">
        <v>4376</v>
      </c>
      <c r="F141" s="290" t="s">
        <v>2636</v>
      </c>
      <c r="G141" s="290" t="s">
        <v>3715</v>
      </c>
      <c r="I141" s="130"/>
    </row>
    <row r="142" spans="1:9" s="130" customFormat="1" ht="15" customHeight="1">
      <c r="A142" s="290">
        <v>3412</v>
      </c>
      <c r="B142" s="290" t="s">
        <v>2637</v>
      </c>
      <c r="C142" s="290" t="s">
        <v>4325</v>
      </c>
      <c r="D142" s="290" t="str">
        <f t="shared" si="2"/>
        <v>3412 ŽUPANIJSKI SUD U KARLOVCU</v>
      </c>
      <c r="E142" s="290" t="s">
        <v>4377</v>
      </c>
      <c r="F142" s="290" t="s">
        <v>2638</v>
      </c>
      <c r="G142" s="290" t="s">
        <v>3715</v>
      </c>
    </row>
    <row r="143" spans="1:9" s="130" customFormat="1" ht="15" customHeight="1">
      <c r="A143" s="290">
        <v>3429</v>
      </c>
      <c r="B143" s="290" t="s">
        <v>2639</v>
      </c>
      <c r="C143" s="290" t="s">
        <v>4325</v>
      </c>
      <c r="D143" s="290" t="str">
        <f t="shared" si="2"/>
        <v>3429 ŽUPANIJSKI SUD U OSIJEKU</v>
      </c>
      <c r="E143" s="290" t="s">
        <v>4378</v>
      </c>
      <c r="F143" s="290" t="s">
        <v>2640</v>
      </c>
      <c r="G143" s="290" t="s">
        <v>3715</v>
      </c>
    </row>
    <row r="144" spans="1:9" s="130" customFormat="1" ht="15" customHeight="1">
      <c r="A144" s="290">
        <v>3445</v>
      </c>
      <c r="B144" s="290" t="s">
        <v>2641</v>
      </c>
      <c r="C144" s="290" t="s">
        <v>4325</v>
      </c>
      <c r="D144" s="290" t="str">
        <f t="shared" si="2"/>
        <v>3445 ŽUPANIJSKI SUD U PULI - POLA</v>
      </c>
      <c r="E144" s="290" t="s">
        <v>4379</v>
      </c>
      <c r="F144" s="290" t="s">
        <v>2642</v>
      </c>
      <c r="G144" s="290" t="s">
        <v>3715</v>
      </c>
    </row>
    <row r="145" spans="1:9" s="131" customFormat="1" ht="15" customHeight="1">
      <c r="A145" s="290">
        <v>3453</v>
      </c>
      <c r="B145" s="290" t="s">
        <v>2643</v>
      </c>
      <c r="C145" s="290" t="s">
        <v>4325</v>
      </c>
      <c r="D145" s="290" t="str">
        <f t="shared" si="2"/>
        <v>3453 ŽUPANIJSKI SUD U RIJECI</v>
      </c>
      <c r="E145" s="290" t="s">
        <v>4380</v>
      </c>
      <c r="F145" s="290" t="s">
        <v>2644</v>
      </c>
      <c r="G145" s="290" t="s">
        <v>3715</v>
      </c>
      <c r="I145" s="130"/>
    </row>
    <row r="146" spans="1:9" s="131" customFormat="1" ht="15" customHeight="1">
      <c r="A146" s="290">
        <v>3461</v>
      </c>
      <c r="B146" s="290" t="s">
        <v>2645</v>
      </c>
      <c r="C146" s="290" t="s">
        <v>4325</v>
      </c>
      <c r="D146" s="290" t="str">
        <f t="shared" si="2"/>
        <v>3461 ŽUPANIJSKI SUD U SISKU</v>
      </c>
      <c r="E146" s="290" t="s">
        <v>4381</v>
      </c>
      <c r="F146" s="290" t="s">
        <v>2646</v>
      </c>
      <c r="G146" s="290" t="s">
        <v>3715</v>
      </c>
      <c r="I146" s="130"/>
    </row>
    <row r="147" spans="1:9" s="131" customFormat="1" ht="15" customHeight="1">
      <c r="A147" s="290">
        <v>3470</v>
      </c>
      <c r="B147" s="290" t="s">
        <v>2649</v>
      </c>
      <c r="C147" s="290" t="s">
        <v>4325</v>
      </c>
      <c r="D147" s="290" t="str">
        <f t="shared" si="2"/>
        <v>3470 ŽUPANIJSKI SUD U SPLITU</v>
      </c>
      <c r="E147" s="290" t="s">
        <v>4383</v>
      </c>
      <c r="F147" s="290" t="s">
        <v>2650</v>
      </c>
      <c r="G147" s="290" t="s">
        <v>3715</v>
      </c>
      <c r="I147" s="130"/>
    </row>
    <row r="148" spans="1:9" s="130" customFormat="1" ht="15" customHeight="1">
      <c r="A148" s="290">
        <v>3488</v>
      </c>
      <c r="B148" s="290" t="s">
        <v>2653</v>
      </c>
      <c r="C148" s="290" t="s">
        <v>4325</v>
      </c>
      <c r="D148" s="290" t="str">
        <f t="shared" si="2"/>
        <v>3488 ŽUPANIJSKI SUD U VARAŽDINU</v>
      </c>
      <c r="E148" s="290" t="s">
        <v>4385</v>
      </c>
      <c r="F148" s="290" t="s">
        <v>2654</v>
      </c>
      <c r="G148" s="290" t="s">
        <v>3715</v>
      </c>
    </row>
    <row r="149" spans="1:9" s="130" customFormat="1" ht="15" customHeight="1">
      <c r="A149" s="290">
        <v>3496</v>
      </c>
      <c r="B149" s="290" t="s">
        <v>2659</v>
      </c>
      <c r="C149" s="290" t="s">
        <v>4325</v>
      </c>
      <c r="D149" s="290" t="str">
        <f t="shared" si="2"/>
        <v>3496 ŽUPANIJSKI SUD U ZADRU</v>
      </c>
      <c r="E149" s="290" t="s">
        <v>4372</v>
      </c>
      <c r="F149" s="290" t="s">
        <v>2660</v>
      </c>
      <c r="G149" s="290" t="s">
        <v>3715</v>
      </c>
    </row>
    <row r="150" spans="1:9" ht="15" customHeight="1">
      <c r="A150" s="290">
        <v>3507</v>
      </c>
      <c r="B150" s="290" t="s">
        <v>4373</v>
      </c>
      <c r="C150" s="290" t="s">
        <v>4325</v>
      </c>
      <c r="D150" s="290" t="str">
        <f t="shared" si="2"/>
        <v>3507 ŽUPANIJSKI SUD U  ZAGREBU</v>
      </c>
      <c r="E150" s="290" t="s">
        <v>4374</v>
      </c>
      <c r="F150" s="290" t="s">
        <v>2661</v>
      </c>
      <c r="G150" s="290" t="s">
        <v>3715</v>
      </c>
      <c r="I150" s="130"/>
    </row>
    <row r="151" spans="1:9" ht="15" customHeight="1">
      <c r="A151" s="290">
        <v>3515</v>
      </c>
      <c r="B151" s="290" t="s">
        <v>2662</v>
      </c>
      <c r="C151" s="290" t="s">
        <v>4325</v>
      </c>
      <c r="D151" s="290" t="str">
        <f t="shared" si="2"/>
        <v>3515 TRGOVAČKI SUD U BJELOVARU</v>
      </c>
      <c r="E151" s="290" t="s">
        <v>4388</v>
      </c>
      <c r="F151" s="290" t="s">
        <v>2663</v>
      </c>
      <c r="G151" s="290" t="s">
        <v>3715</v>
      </c>
      <c r="I151" s="130"/>
    </row>
    <row r="152" spans="1:9" ht="15" customHeight="1">
      <c r="A152" s="290">
        <v>3531</v>
      </c>
      <c r="B152" s="290" t="s">
        <v>2667</v>
      </c>
      <c r="C152" s="290" t="s">
        <v>4325</v>
      </c>
      <c r="D152" s="290" t="str">
        <f t="shared" si="2"/>
        <v>3531 TRGOVAČKI SUD U OSIJEKU</v>
      </c>
      <c r="E152" s="290" t="s">
        <v>4389</v>
      </c>
      <c r="F152" s="290" t="s">
        <v>2668</v>
      </c>
      <c r="G152" s="290" t="s">
        <v>3715</v>
      </c>
      <c r="I152" s="130"/>
    </row>
    <row r="153" spans="1:9" ht="24" customHeight="1">
      <c r="A153" s="290">
        <v>3540</v>
      </c>
      <c r="B153" s="290" t="s">
        <v>2671</v>
      </c>
      <c r="C153" s="290" t="s">
        <v>4325</v>
      </c>
      <c r="D153" s="290" t="str">
        <f t="shared" si="2"/>
        <v>3540 TRGOVAČKI SUD U RIJECI</v>
      </c>
      <c r="E153" s="290" t="s">
        <v>4391</v>
      </c>
      <c r="F153" s="290" t="s">
        <v>2672</v>
      </c>
      <c r="G153" s="290" t="s">
        <v>3715</v>
      </c>
      <c r="I153" s="130"/>
    </row>
    <row r="154" spans="1:9" ht="15" customHeight="1">
      <c r="A154" s="290">
        <v>3566</v>
      </c>
      <c r="B154" s="290" t="s">
        <v>2673</v>
      </c>
      <c r="C154" s="290" t="s">
        <v>4325</v>
      </c>
      <c r="D154" s="290" t="str">
        <f t="shared" si="2"/>
        <v>3566 TRGOVAČKI SUD U SPLITU</v>
      </c>
      <c r="E154" s="290" t="s">
        <v>4392</v>
      </c>
      <c r="F154" s="290" t="s">
        <v>2674</v>
      </c>
      <c r="G154" s="290" t="s">
        <v>3715</v>
      </c>
      <c r="I154" s="130"/>
    </row>
    <row r="155" spans="1:9">
      <c r="A155" s="290">
        <v>3574</v>
      </c>
      <c r="B155" s="290" t="s">
        <v>2675</v>
      </c>
      <c r="C155" s="290" t="s">
        <v>4325</v>
      </c>
      <c r="D155" s="290" t="str">
        <f t="shared" si="2"/>
        <v>3574 TRGOVAČKI SUD U VARAŽDINU</v>
      </c>
      <c r="E155" s="290" t="s">
        <v>4393</v>
      </c>
      <c r="F155" s="290" t="s">
        <v>2676</v>
      </c>
      <c r="G155" s="290" t="s">
        <v>3715</v>
      </c>
      <c r="I155" s="130"/>
    </row>
    <row r="156" spans="1:9">
      <c r="A156" s="290">
        <v>3582</v>
      </c>
      <c r="B156" s="290" t="s">
        <v>2612</v>
      </c>
      <c r="C156" s="290" t="s">
        <v>4325</v>
      </c>
      <c r="D156" s="290" t="str">
        <f t="shared" si="2"/>
        <v>3582 VISOKI TRGOVAČKI SUD REPUBLIKE HRVATSKE</v>
      </c>
      <c r="E156" s="290" t="s">
        <v>4359</v>
      </c>
      <c r="F156" s="290" t="s">
        <v>2613</v>
      </c>
      <c r="G156" s="290" t="s">
        <v>3715</v>
      </c>
      <c r="I156" s="130"/>
    </row>
    <row r="157" spans="1:9" s="130" customFormat="1">
      <c r="A157" s="290">
        <v>3599</v>
      </c>
      <c r="B157" s="290" t="s">
        <v>2683</v>
      </c>
      <c r="C157" s="290" t="s">
        <v>4325</v>
      </c>
      <c r="D157" s="290" t="str">
        <f t="shared" si="2"/>
        <v>3599 ŽUPANIJSKO DRŽAVNO ODVJETNIŠTVO U DUBROVNIKU</v>
      </c>
      <c r="E157" s="290" t="s">
        <v>4402</v>
      </c>
      <c r="F157" s="290" t="s">
        <v>2684</v>
      </c>
      <c r="G157" s="290" t="s">
        <v>3715</v>
      </c>
    </row>
    <row r="158" spans="1:9">
      <c r="A158" s="290">
        <v>3611</v>
      </c>
      <c r="B158" s="290" t="s">
        <v>2685</v>
      </c>
      <c r="C158" s="290" t="s">
        <v>4325</v>
      </c>
      <c r="D158" s="290" t="str">
        <f t="shared" si="2"/>
        <v>3611 ŽUPANIJSKO DRŽAVNO ODVJETNIŠTVO U KARLOVCU</v>
      </c>
      <c r="E158" s="290" t="s">
        <v>4406</v>
      </c>
      <c r="F158" s="290" t="s">
        <v>2686</v>
      </c>
      <c r="G158" s="290" t="s">
        <v>3715</v>
      </c>
      <c r="I158" s="130"/>
    </row>
    <row r="159" spans="1:9" ht="15" customHeight="1">
      <c r="A159" s="290">
        <v>3620</v>
      </c>
      <c r="B159" s="290" t="s">
        <v>2687</v>
      </c>
      <c r="C159" s="290" t="s">
        <v>4325</v>
      </c>
      <c r="D159" s="290" t="str">
        <f t="shared" si="2"/>
        <v>3620 ŽUPANIJSKO DRŽAVNO ODVJETNIŠTVO U OSIJEKU</v>
      </c>
      <c r="E159" s="290" t="s">
        <v>4400</v>
      </c>
      <c r="F159" s="290" t="s">
        <v>2688</v>
      </c>
      <c r="G159" s="290" t="s">
        <v>3715</v>
      </c>
      <c r="I159" s="130"/>
    </row>
    <row r="160" spans="1:9" ht="15" customHeight="1">
      <c r="A160" s="290">
        <v>3646</v>
      </c>
      <c r="B160" s="290" t="s">
        <v>2689</v>
      </c>
      <c r="C160" s="290" t="s">
        <v>4325</v>
      </c>
      <c r="D160" s="290" t="str">
        <f t="shared" si="2"/>
        <v>3646 ŽUPANIJSKO DRŽAVNO ODVJETNIŠTVO U PULI - POLA</v>
      </c>
      <c r="E160" s="290" t="s">
        <v>4407</v>
      </c>
      <c r="F160" s="290" t="s">
        <v>2690</v>
      </c>
      <c r="G160" s="290" t="s">
        <v>3715</v>
      </c>
      <c r="I160" s="130"/>
    </row>
    <row r="161" spans="1:9">
      <c r="A161" s="290">
        <v>3654</v>
      </c>
      <c r="B161" s="290" t="s">
        <v>2691</v>
      </c>
      <c r="C161" s="290" t="s">
        <v>4325</v>
      </c>
      <c r="D161" s="290" t="str">
        <f t="shared" si="2"/>
        <v>3654 ŽUPANIJSKO DRŽAVNO ODVJETNIŠTVO U RIJECI</v>
      </c>
      <c r="E161" s="290" t="s">
        <v>4404</v>
      </c>
      <c r="F161" s="290" t="s">
        <v>2692</v>
      </c>
      <c r="G161" s="290" t="s">
        <v>3715</v>
      </c>
      <c r="I161" s="130"/>
    </row>
    <row r="162" spans="1:9" s="130" customFormat="1" ht="15" customHeight="1">
      <c r="A162" s="290">
        <v>3662</v>
      </c>
      <c r="B162" s="290" t="s">
        <v>2693</v>
      </c>
      <c r="C162" s="290" t="s">
        <v>4325</v>
      </c>
      <c r="D162" s="290" t="str">
        <f t="shared" si="2"/>
        <v>3662 ŽUPANIJSKO DRŽAVNO ODVJETNIŠTVO U SISKU</v>
      </c>
      <c r="E162" s="290" t="s">
        <v>4397</v>
      </c>
      <c r="F162" s="290" t="s">
        <v>2694</v>
      </c>
      <c r="G162" s="290" t="s">
        <v>3715</v>
      </c>
    </row>
    <row r="163" spans="1:9" ht="15" customHeight="1">
      <c r="A163" s="290">
        <v>3679</v>
      </c>
      <c r="B163" s="290" t="s">
        <v>2697</v>
      </c>
      <c r="C163" s="290" t="s">
        <v>4325</v>
      </c>
      <c r="D163" s="290" t="str">
        <f t="shared" si="2"/>
        <v>3679 ŽUPANIJSKO DRŽAVNO ODVJETNIŠTVO U SPLITU</v>
      </c>
      <c r="E163" s="290" t="s">
        <v>4395</v>
      </c>
      <c r="F163" s="290" t="s">
        <v>2698</v>
      </c>
      <c r="G163" s="290" t="s">
        <v>3715</v>
      </c>
      <c r="I163" s="130"/>
    </row>
    <row r="164" spans="1:9" ht="15" customHeight="1">
      <c r="A164" s="290">
        <v>3687</v>
      </c>
      <c r="B164" s="290" t="s">
        <v>2699</v>
      </c>
      <c r="C164" s="290" t="s">
        <v>4325</v>
      </c>
      <c r="D164" s="290" t="str">
        <f t="shared" si="2"/>
        <v>3687 ŽUPANIJSKO DRŽAVNO ODVJETNIŠTVO U ŠIBENIKU</v>
      </c>
      <c r="E164" s="290" t="s">
        <v>4401</v>
      </c>
      <c r="F164" s="290" t="s">
        <v>2700</v>
      </c>
      <c r="G164" s="290" t="s">
        <v>3715</v>
      </c>
      <c r="I164" s="130"/>
    </row>
    <row r="165" spans="1:9" s="130" customFormat="1" ht="15" customHeight="1">
      <c r="A165" s="290">
        <v>3695</v>
      </c>
      <c r="B165" s="290" t="s">
        <v>2701</v>
      </c>
      <c r="C165" s="290" t="s">
        <v>4325</v>
      </c>
      <c r="D165" s="290" t="str">
        <f t="shared" si="2"/>
        <v>3695 ŽUPANIJSKO DRŽAVNO ODVJETNIŠTVO U VARAŽDINU</v>
      </c>
      <c r="E165" s="290" t="s">
        <v>4403</v>
      </c>
      <c r="F165" s="290" t="s">
        <v>2702</v>
      </c>
      <c r="G165" s="290" t="s">
        <v>3715</v>
      </c>
    </row>
    <row r="166" spans="1:9" ht="15" customHeight="1">
      <c r="A166" s="290">
        <v>3700</v>
      </c>
      <c r="B166" s="290" t="s">
        <v>2707</v>
      </c>
      <c r="C166" s="290" t="s">
        <v>4325</v>
      </c>
      <c r="D166" s="290" t="str">
        <f t="shared" si="2"/>
        <v>3700 ŽUPANIJSKO DRŽAVNO ODVJETNIŠTVO U ZADRU</v>
      </c>
      <c r="E166" s="290" t="s">
        <v>4398</v>
      </c>
      <c r="F166" s="290" t="s">
        <v>2708</v>
      </c>
      <c r="G166" s="290" t="s">
        <v>3715</v>
      </c>
      <c r="I166" s="130"/>
    </row>
    <row r="167" spans="1:9" s="285" customFormat="1" ht="15" customHeight="1">
      <c r="A167" s="290">
        <v>3718</v>
      </c>
      <c r="B167" s="290" t="s">
        <v>2709</v>
      </c>
      <c r="C167" s="290" t="s">
        <v>4325</v>
      </c>
      <c r="D167" s="290" t="str">
        <f t="shared" si="2"/>
        <v>3718 ŽUPANIJSKO DRŽAVNO ODVJETNIŠTVO U ZAGREBU</v>
      </c>
      <c r="E167" s="290" t="s">
        <v>4405</v>
      </c>
      <c r="F167" s="290" t="s">
        <v>2710</v>
      </c>
      <c r="G167" s="290" t="s">
        <v>3715</v>
      </c>
      <c r="I167" s="286"/>
    </row>
    <row r="168" spans="1:9" s="285" customFormat="1" ht="15" customHeight="1">
      <c r="A168" s="290">
        <v>3742</v>
      </c>
      <c r="B168" s="290" t="s">
        <v>2721</v>
      </c>
      <c r="C168" s="290" t="s">
        <v>4325</v>
      </c>
      <c r="D168" s="290" t="str">
        <f t="shared" si="2"/>
        <v>3742 OPĆINSKI SUD U BJELOVARU</v>
      </c>
      <c r="E168" s="290" t="s">
        <v>4416</v>
      </c>
      <c r="F168" s="290" t="s">
        <v>2722</v>
      </c>
      <c r="G168" s="290" t="s">
        <v>3715</v>
      </c>
      <c r="I168" s="286"/>
    </row>
    <row r="169" spans="1:9" s="130" customFormat="1" ht="15" customHeight="1">
      <c r="A169" s="290">
        <v>3783</v>
      </c>
      <c r="B169" s="290" t="s">
        <v>2726</v>
      </c>
      <c r="C169" s="290" t="s">
        <v>4325</v>
      </c>
      <c r="D169" s="290" t="str">
        <f t="shared" si="2"/>
        <v>3783 OPĆINSKI SUD U ČAKOVCU</v>
      </c>
      <c r="E169" s="290" t="s">
        <v>4417</v>
      </c>
      <c r="F169" s="290" t="s">
        <v>2727</v>
      </c>
      <c r="G169" s="290" t="s">
        <v>3715</v>
      </c>
    </row>
    <row r="170" spans="1:9" s="130" customFormat="1" ht="15" customHeight="1">
      <c r="A170" s="290">
        <v>3847</v>
      </c>
      <c r="B170" s="290" t="s">
        <v>2728</v>
      </c>
      <c r="C170" s="290" t="s">
        <v>4325</v>
      </c>
      <c r="D170" s="290" t="str">
        <f t="shared" si="2"/>
        <v>3847 OPĆINSKI SUD U DUBROVNIKU</v>
      </c>
      <c r="E170" s="290" t="s">
        <v>4418</v>
      </c>
      <c r="F170" s="290" t="s">
        <v>2729</v>
      </c>
      <c r="G170" s="290" t="s">
        <v>3715</v>
      </c>
    </row>
    <row r="171" spans="1:9" s="133" customFormat="1" ht="15" customHeight="1">
      <c r="A171" s="290">
        <v>3919</v>
      </c>
      <c r="B171" s="290" t="s">
        <v>2733</v>
      </c>
      <c r="C171" s="290" t="s">
        <v>4325</v>
      </c>
      <c r="D171" s="290" t="str">
        <f t="shared" si="2"/>
        <v>3919 OPĆINSKI SUD U GOSPIĆU</v>
      </c>
      <c r="E171" s="290" t="s">
        <v>4419</v>
      </c>
      <c r="F171" s="290" t="s">
        <v>2734</v>
      </c>
      <c r="G171" s="290" t="s">
        <v>3715</v>
      </c>
      <c r="I171" s="130"/>
    </row>
    <row r="172" spans="1:9" s="130" customFormat="1" ht="15" customHeight="1">
      <c r="A172" s="290">
        <v>3994</v>
      </c>
      <c r="B172" s="290" t="s">
        <v>2737</v>
      </c>
      <c r="C172" s="290" t="s">
        <v>4325</v>
      </c>
      <c r="D172" s="290" t="str">
        <f t="shared" si="2"/>
        <v>3994 OPĆINSKI SUD U KOPRIVNICI</v>
      </c>
      <c r="E172" s="290" t="s">
        <v>4421</v>
      </c>
      <c r="F172" s="290" t="s">
        <v>2738</v>
      </c>
      <c r="G172" s="290" t="s">
        <v>3715</v>
      </c>
    </row>
    <row r="173" spans="1:9" ht="15" customHeight="1">
      <c r="A173" s="290">
        <v>4132</v>
      </c>
      <c r="B173" s="290" t="s">
        <v>2750</v>
      </c>
      <c r="C173" s="290" t="s">
        <v>4325</v>
      </c>
      <c r="D173" s="290" t="str">
        <f t="shared" si="2"/>
        <v>4132 OPĆINSKI SUD U OSIJEKU</v>
      </c>
      <c r="E173" s="290" t="s">
        <v>4422</v>
      </c>
      <c r="F173" s="290" t="s">
        <v>2751</v>
      </c>
      <c r="G173" s="290" t="s">
        <v>3715</v>
      </c>
      <c r="I173" s="130"/>
    </row>
    <row r="174" spans="1:9" ht="15" customHeight="1">
      <c r="A174" s="290">
        <v>4212</v>
      </c>
      <c r="B174" s="290" t="s">
        <v>4423</v>
      </c>
      <c r="C174" s="290" t="s">
        <v>4325</v>
      </c>
      <c r="D174" s="290" t="str">
        <f t="shared" si="2"/>
        <v>4212 OPĆINSKI SUD  U POŽEGI</v>
      </c>
      <c r="E174" s="290" t="s">
        <v>4424</v>
      </c>
      <c r="F174" s="290" t="s">
        <v>2755</v>
      </c>
      <c r="G174" s="290" t="s">
        <v>3715</v>
      </c>
      <c r="I174" s="130"/>
    </row>
    <row r="175" spans="1:9" ht="15" customHeight="1">
      <c r="A175" s="290">
        <v>4237</v>
      </c>
      <c r="B175" s="290" t="s">
        <v>2756</v>
      </c>
      <c r="C175" s="290" t="s">
        <v>4325</v>
      </c>
      <c r="D175" s="290" t="str">
        <f t="shared" si="2"/>
        <v>4237 OPĆINSKI SUD U PULI - POLA</v>
      </c>
      <c r="E175" s="290" t="s">
        <v>4425</v>
      </c>
      <c r="F175" s="290" t="s">
        <v>2757</v>
      </c>
      <c r="G175" s="290" t="s">
        <v>3715</v>
      </c>
      <c r="I175" s="130"/>
    </row>
    <row r="176" spans="1:9" ht="15" customHeight="1">
      <c r="A176" s="290">
        <v>4253</v>
      </c>
      <c r="B176" s="290" t="s">
        <v>2758</v>
      </c>
      <c r="C176" s="290" t="s">
        <v>4325</v>
      </c>
      <c r="D176" s="290" t="str">
        <f t="shared" si="2"/>
        <v>4253 OPĆINSKI SUD U RIJECI</v>
      </c>
      <c r="E176" s="290" t="s">
        <v>4426</v>
      </c>
      <c r="F176" s="290" t="s">
        <v>2759</v>
      </c>
      <c r="G176" s="290" t="s">
        <v>3715</v>
      </c>
      <c r="I176" s="130"/>
    </row>
    <row r="177" spans="1:9" s="130" customFormat="1" ht="15" customHeight="1">
      <c r="A177" s="290">
        <v>4307</v>
      </c>
      <c r="B177" s="290" t="s">
        <v>2763</v>
      </c>
      <c r="C177" s="290" t="s">
        <v>4325</v>
      </c>
      <c r="D177" s="290" t="str">
        <f t="shared" si="2"/>
        <v>4307 OPĆINSKI SUD U SISKU</v>
      </c>
      <c r="E177" s="290" t="s">
        <v>4427</v>
      </c>
      <c r="F177" s="290" t="s">
        <v>2764</v>
      </c>
      <c r="G177" s="290" t="s">
        <v>3715</v>
      </c>
    </row>
    <row r="178" spans="1:9" ht="15" customHeight="1">
      <c r="A178" s="290">
        <v>4323</v>
      </c>
      <c r="B178" s="290" t="s">
        <v>2765</v>
      </c>
      <c r="C178" s="290" t="s">
        <v>4325</v>
      </c>
      <c r="D178" s="290" t="str">
        <f t="shared" si="2"/>
        <v>4323 OPĆINSKI SUD U SLAVONSKOM BRODU</v>
      </c>
      <c r="E178" s="290" t="s">
        <v>4428</v>
      </c>
      <c r="F178" s="290" t="s">
        <v>2766</v>
      </c>
      <c r="G178" s="290" t="s">
        <v>3715</v>
      </c>
      <c r="I178" s="130"/>
    </row>
    <row r="179" spans="1:9" ht="15" customHeight="1">
      <c r="A179" s="290">
        <v>4340</v>
      </c>
      <c r="B179" s="290" t="s">
        <v>2769</v>
      </c>
      <c r="C179" s="290" t="s">
        <v>4325</v>
      </c>
      <c r="D179" s="290" t="str">
        <f t="shared" si="2"/>
        <v>4340 OPĆINSKI SUD U ŠIBENIKU</v>
      </c>
      <c r="E179" s="290" t="s">
        <v>4430</v>
      </c>
      <c r="F179" s="290" t="s">
        <v>2770</v>
      </c>
      <c r="G179" s="290" t="s">
        <v>3715</v>
      </c>
      <c r="I179" s="130"/>
    </row>
    <row r="180" spans="1:9" s="130" customFormat="1" ht="15" customHeight="1">
      <c r="A180" s="290">
        <v>4366</v>
      </c>
      <c r="B180" s="290" t="s">
        <v>2771</v>
      </c>
      <c r="C180" s="290" t="s">
        <v>4325</v>
      </c>
      <c r="D180" s="290" t="str">
        <f t="shared" si="2"/>
        <v>4366 OPĆINSKI SUD U VARAŽDINU</v>
      </c>
      <c r="E180" s="290" t="s">
        <v>4431</v>
      </c>
      <c r="F180" s="290" t="s">
        <v>2772</v>
      </c>
      <c r="G180" s="290" t="s">
        <v>3715</v>
      </c>
    </row>
    <row r="181" spans="1:9" s="131" customFormat="1" ht="15" customHeight="1">
      <c r="A181" s="290">
        <v>4374</v>
      </c>
      <c r="B181" s="290" t="s">
        <v>2773</v>
      </c>
      <c r="C181" s="290" t="s">
        <v>4325</v>
      </c>
      <c r="D181" s="290" t="str">
        <f t="shared" si="2"/>
        <v>4374 OPĆINSKI SUD U VELIKOJ GORICI</v>
      </c>
      <c r="E181" s="290" t="s">
        <v>4432</v>
      </c>
      <c r="F181" s="290" t="s">
        <v>2774</v>
      </c>
      <c r="G181" s="290" t="s">
        <v>3715</v>
      </c>
      <c r="I181" s="130"/>
    </row>
    <row r="182" spans="1:9" s="131" customFormat="1" ht="15" customHeight="1">
      <c r="A182" s="290">
        <v>4399</v>
      </c>
      <c r="B182" s="290" t="s">
        <v>2778</v>
      </c>
      <c r="C182" s="290" t="s">
        <v>4325</v>
      </c>
      <c r="D182" s="290" t="str">
        <f t="shared" si="2"/>
        <v>4399 OPĆINSKI SUD U VIROVITICI</v>
      </c>
      <c r="E182" s="290" t="s">
        <v>4433</v>
      </c>
      <c r="F182" s="290" t="s">
        <v>2779</v>
      </c>
      <c r="G182" s="290" t="s">
        <v>3715</v>
      </c>
      <c r="I182" s="130"/>
    </row>
    <row r="183" spans="1:9" ht="15" customHeight="1">
      <c r="A183" s="290">
        <v>4420</v>
      </c>
      <c r="B183" s="290" t="s">
        <v>2780</v>
      </c>
      <c r="C183" s="290" t="s">
        <v>4325</v>
      </c>
      <c r="D183" s="290" t="str">
        <f t="shared" si="2"/>
        <v>4420 OPĆINSKI SUD U VUKOVARU</v>
      </c>
      <c r="E183" s="290" t="s">
        <v>4434</v>
      </c>
      <c r="F183" s="290" t="s">
        <v>2781</v>
      </c>
      <c r="G183" s="290" t="s">
        <v>3715</v>
      </c>
      <c r="I183" s="130"/>
    </row>
    <row r="184" spans="1:9" ht="15" customHeight="1">
      <c r="A184" s="290">
        <v>4446</v>
      </c>
      <c r="B184" s="290" t="s">
        <v>2782</v>
      </c>
      <c r="C184" s="290" t="s">
        <v>4325</v>
      </c>
      <c r="D184" s="290" t="str">
        <f t="shared" si="2"/>
        <v>4446 OPĆINSKI SUD U ZADRU</v>
      </c>
      <c r="E184" s="290" t="s">
        <v>4435</v>
      </c>
      <c r="F184" s="290" t="s">
        <v>2783</v>
      </c>
      <c r="G184" s="290" t="s">
        <v>3715</v>
      </c>
      <c r="I184" s="130"/>
    </row>
    <row r="185" spans="1:9" s="130" customFormat="1" ht="15" customHeight="1">
      <c r="A185" s="290">
        <v>4462</v>
      </c>
      <c r="B185" s="290" t="s">
        <v>2784</v>
      </c>
      <c r="C185" s="290" t="s">
        <v>4325</v>
      </c>
      <c r="D185" s="290" t="str">
        <f t="shared" si="2"/>
        <v>4462 OPĆINSKI SUD U ZLATARU</v>
      </c>
      <c r="E185" s="290" t="s">
        <v>4436</v>
      </c>
      <c r="F185" s="290" t="s">
        <v>2785</v>
      </c>
      <c r="G185" s="290" t="s">
        <v>3715</v>
      </c>
    </row>
    <row r="186" spans="1:9" ht="15" customHeight="1">
      <c r="A186" s="290">
        <v>4500</v>
      </c>
      <c r="B186" s="290" t="s">
        <v>2786</v>
      </c>
      <c r="C186" s="290" t="s">
        <v>4325</v>
      </c>
      <c r="D186" s="290" t="str">
        <f t="shared" si="2"/>
        <v>4500 OPĆINSKO DRŽAVNO ODVJETNIŠTVO U BJELOVARU</v>
      </c>
      <c r="E186" s="290" t="s">
        <v>4449</v>
      </c>
      <c r="F186" s="290" t="s">
        <v>2787</v>
      </c>
      <c r="G186" s="290" t="s">
        <v>3715</v>
      </c>
      <c r="I186" s="130"/>
    </row>
    <row r="187" spans="1:9" ht="15" customHeight="1">
      <c r="A187" s="290">
        <v>4526</v>
      </c>
      <c r="B187" s="290" t="s">
        <v>2788</v>
      </c>
      <c r="C187" s="290" t="s">
        <v>4325</v>
      </c>
      <c r="D187" s="290" t="str">
        <f t="shared" si="2"/>
        <v>4526 OPĆINSKO DRŽAVNO ODVJETNIŠTVO U ČAKOVCU</v>
      </c>
      <c r="E187" s="290" t="s">
        <v>4453</v>
      </c>
      <c r="F187" s="290" t="s">
        <v>2789</v>
      </c>
      <c r="G187" s="290" t="s">
        <v>3715</v>
      </c>
      <c r="I187" s="130"/>
    </row>
    <row r="188" spans="1:9" ht="15" customHeight="1">
      <c r="A188" s="290">
        <v>4567</v>
      </c>
      <c r="B188" s="290" t="s">
        <v>2790</v>
      </c>
      <c r="C188" s="290" t="s">
        <v>4325</v>
      </c>
      <c r="D188" s="290" t="str">
        <f t="shared" si="2"/>
        <v>4567 OPĆINSKO DRŽAVNO ODVJETNIŠTVO U DUBROVNIKU</v>
      </c>
      <c r="E188" s="290" t="s">
        <v>4452</v>
      </c>
      <c r="F188" s="290" t="s">
        <v>2791</v>
      </c>
      <c r="G188" s="290" t="s">
        <v>3715</v>
      </c>
      <c r="I188" s="130"/>
    </row>
    <row r="189" spans="1:9" ht="15" customHeight="1">
      <c r="A189" s="290">
        <v>4606</v>
      </c>
      <c r="B189" s="290" t="s">
        <v>2792</v>
      </c>
      <c r="C189" s="290" t="s">
        <v>4325</v>
      </c>
      <c r="D189" s="290" t="str">
        <f t="shared" si="2"/>
        <v>4606 OPĆINSKO DRŽAVNO ODVJETNIŠTVO U GOSPIĆU</v>
      </c>
      <c r="E189" s="290" t="s">
        <v>4447</v>
      </c>
      <c r="F189" s="290" t="s">
        <v>2793</v>
      </c>
      <c r="G189" s="290" t="s">
        <v>3715</v>
      </c>
      <c r="I189" s="130"/>
    </row>
    <row r="190" spans="1:9" ht="15" customHeight="1">
      <c r="A190" s="290">
        <v>4655</v>
      </c>
      <c r="B190" s="290" t="s">
        <v>2796</v>
      </c>
      <c r="C190" s="290" t="s">
        <v>4325</v>
      </c>
      <c r="D190" s="290" t="str">
        <f t="shared" si="2"/>
        <v>4655 OPĆINSKO DRŽAVNO ODVJETNIŠTVO U KOPRIVNICI</v>
      </c>
      <c r="E190" s="290" t="s">
        <v>4438</v>
      </c>
      <c r="F190" s="290" t="s">
        <v>2797</v>
      </c>
      <c r="G190" s="290" t="s">
        <v>3715</v>
      </c>
      <c r="I190" s="130"/>
    </row>
    <row r="191" spans="1:9" ht="15" customHeight="1">
      <c r="A191" s="290">
        <v>4760</v>
      </c>
      <c r="B191" s="290" t="s">
        <v>2803</v>
      </c>
      <c r="C191" s="290" t="s">
        <v>4325</v>
      </c>
      <c r="D191" s="290" t="str">
        <f t="shared" si="2"/>
        <v>4760 OPĆINSKO DRŽAVNO ODVJETNIŠTVO U OSIJEKU</v>
      </c>
      <c r="E191" s="290" t="s">
        <v>4458</v>
      </c>
      <c r="F191" s="290" t="s">
        <v>2804</v>
      </c>
      <c r="G191" s="290" t="s">
        <v>3715</v>
      </c>
      <c r="I191" s="130"/>
    </row>
    <row r="192" spans="1:9" ht="15" customHeight="1">
      <c r="A192" s="290">
        <v>4809</v>
      </c>
      <c r="B192" s="290" t="s">
        <v>2808</v>
      </c>
      <c r="C192" s="290" t="s">
        <v>4325</v>
      </c>
      <c r="D192" s="290" t="str">
        <f t="shared" si="2"/>
        <v>4809 OPĆINSKO DRŽAVNO ODVJETNIŠTVO U POŽEGI</v>
      </c>
      <c r="E192" s="290" t="s">
        <v>4448</v>
      </c>
      <c r="F192" s="290" t="s">
        <v>2809</v>
      </c>
      <c r="G192" s="290" t="s">
        <v>3715</v>
      </c>
      <c r="I192" s="130"/>
    </row>
    <row r="193" spans="1:9" ht="15" customHeight="1">
      <c r="A193" s="290">
        <v>4817</v>
      </c>
      <c r="B193" s="290" t="s">
        <v>2810</v>
      </c>
      <c r="C193" s="290" t="s">
        <v>4325</v>
      </c>
      <c r="D193" s="290" t="str">
        <f t="shared" si="2"/>
        <v>4817 OPĆINSKO DRŽAVNO ODVJETNIŠTVO U PULI - POLA</v>
      </c>
      <c r="E193" s="290" t="s">
        <v>4445</v>
      </c>
      <c r="F193" s="290" t="s">
        <v>2811</v>
      </c>
      <c r="G193" s="290" t="s">
        <v>3715</v>
      </c>
      <c r="I193" s="130"/>
    </row>
    <row r="194" spans="1:9" ht="15" customHeight="1">
      <c r="A194" s="290">
        <v>4825</v>
      </c>
      <c r="B194" s="290" t="s">
        <v>2812</v>
      </c>
      <c r="C194" s="290" t="s">
        <v>4325</v>
      </c>
      <c r="D194" s="290" t="str">
        <f t="shared" ref="D194:D257" si="3">A194&amp;" "&amp;B194</f>
        <v>4825 OPĆINSKO DRŽAVNO ODVJETNIŠTVO U RIJECI</v>
      </c>
      <c r="E194" s="290" t="s">
        <v>4444</v>
      </c>
      <c r="F194" s="290" t="s">
        <v>2813</v>
      </c>
      <c r="G194" s="290" t="s">
        <v>3715</v>
      </c>
      <c r="I194" s="130"/>
    </row>
    <row r="195" spans="1:9" ht="15" customHeight="1">
      <c r="A195" s="290">
        <v>4868</v>
      </c>
      <c r="B195" s="290" t="s">
        <v>2814</v>
      </c>
      <c r="C195" s="290" t="s">
        <v>4325</v>
      </c>
      <c r="D195" s="290" t="str">
        <f t="shared" si="3"/>
        <v>4868 OPĆINSKO DRŽAVNO ODVJETNIŠTVO U SISKU</v>
      </c>
      <c r="E195" s="290" t="s">
        <v>4439</v>
      </c>
      <c r="F195" s="290" t="s">
        <v>2815</v>
      </c>
      <c r="G195" s="290" t="s">
        <v>3715</v>
      </c>
      <c r="I195" s="130"/>
    </row>
    <row r="196" spans="1:9" ht="15" customHeight="1">
      <c r="A196" s="290">
        <v>4876</v>
      </c>
      <c r="B196" s="290" t="s">
        <v>2816</v>
      </c>
      <c r="C196" s="290" t="s">
        <v>4325</v>
      </c>
      <c r="D196" s="290" t="str">
        <f t="shared" si="3"/>
        <v>4876 OPĆINSKO DRŽAVNO ODVJETNIŠTVO U SLAVONSKOM BRODU</v>
      </c>
      <c r="E196" s="290" t="s">
        <v>4450</v>
      </c>
      <c r="F196" s="290" t="s">
        <v>2817</v>
      </c>
      <c r="G196" s="290" t="s">
        <v>3715</v>
      </c>
      <c r="I196" s="130"/>
    </row>
    <row r="197" spans="1:9" ht="15" customHeight="1">
      <c r="A197" s="290">
        <v>4884</v>
      </c>
      <c r="B197" s="290" t="s">
        <v>2818</v>
      </c>
      <c r="C197" s="290" t="s">
        <v>4325</v>
      </c>
      <c r="D197" s="290" t="str">
        <f t="shared" si="3"/>
        <v>4884 OPĆINSKO DRŽAVNO ODVJETNIŠTVO U SPLITU</v>
      </c>
      <c r="E197" s="290" t="s">
        <v>4456</v>
      </c>
      <c r="F197" s="290" t="s">
        <v>2819</v>
      </c>
      <c r="G197" s="290" t="s">
        <v>3715</v>
      </c>
      <c r="I197" s="130"/>
    </row>
    <row r="198" spans="1:9" ht="15" customHeight="1">
      <c r="A198" s="290">
        <v>4892</v>
      </c>
      <c r="B198" s="290" t="s">
        <v>2820</v>
      </c>
      <c r="C198" s="290" t="s">
        <v>4325</v>
      </c>
      <c r="D198" s="290" t="str">
        <f t="shared" si="3"/>
        <v>4892 OPĆINSKO DRŽAVNO ODVJETNIŠTVO U ŠIBENIKU</v>
      </c>
      <c r="E198" s="290" t="s">
        <v>4442</v>
      </c>
      <c r="F198" s="290" t="s">
        <v>2821</v>
      </c>
      <c r="G198" s="290" t="s">
        <v>3715</v>
      </c>
      <c r="I198" s="130"/>
    </row>
    <row r="199" spans="1:9" ht="15" customHeight="1">
      <c r="A199" s="290">
        <v>4913</v>
      </c>
      <c r="B199" s="290" t="s">
        <v>2822</v>
      </c>
      <c r="C199" s="290" t="s">
        <v>4325</v>
      </c>
      <c r="D199" s="290" t="str">
        <f t="shared" si="3"/>
        <v>4913 OPĆINSKO DRŽAVNO ODVJETNIŠTVO U VARAŽDINU</v>
      </c>
      <c r="E199" s="290" t="s">
        <v>4451</v>
      </c>
      <c r="F199" s="290" t="s">
        <v>2823</v>
      </c>
      <c r="G199" s="290" t="s">
        <v>3715</v>
      </c>
      <c r="I199" s="130"/>
    </row>
    <row r="200" spans="1:9" ht="15" customHeight="1">
      <c r="A200" s="290">
        <v>4921</v>
      </c>
      <c r="B200" s="290" t="s">
        <v>2824</v>
      </c>
      <c r="C200" s="290" t="s">
        <v>4325</v>
      </c>
      <c r="D200" s="290" t="str">
        <f t="shared" si="3"/>
        <v>4921 OPĆINSKO DRŽAVNO ODVJETNIŠTVO U VELIKOJ GORICI</v>
      </c>
      <c r="E200" s="290" t="s">
        <v>4446</v>
      </c>
      <c r="F200" s="290" t="s">
        <v>2825</v>
      </c>
      <c r="G200" s="290" t="s">
        <v>3715</v>
      </c>
      <c r="I200" s="130"/>
    </row>
    <row r="201" spans="1:9" ht="15" customHeight="1">
      <c r="A201" s="290">
        <v>4948</v>
      </c>
      <c r="B201" s="290" t="s">
        <v>2829</v>
      </c>
      <c r="C201" s="290" t="s">
        <v>4325</v>
      </c>
      <c r="D201" s="290" t="str">
        <f t="shared" si="3"/>
        <v>4948 OPĆINSKO DRŽAVNO ODVJETNIŠTVO U VIROVITICI</v>
      </c>
      <c r="E201" s="290" t="s">
        <v>4437</v>
      </c>
      <c r="F201" s="290" t="s">
        <v>2830</v>
      </c>
      <c r="G201" s="290" t="s">
        <v>3715</v>
      </c>
      <c r="I201" s="130"/>
    </row>
    <row r="202" spans="1:9" ht="15" customHeight="1">
      <c r="A202" s="290">
        <v>4956</v>
      </c>
      <c r="B202" s="290" t="s">
        <v>2831</v>
      </c>
      <c r="C202" s="290" t="s">
        <v>4325</v>
      </c>
      <c r="D202" s="290" t="str">
        <f t="shared" si="3"/>
        <v>4956 OPĆINSKO DRŽAVNO ODVJETNIŠTVO U VUKOVARU</v>
      </c>
      <c r="E202" s="290" t="s">
        <v>4454</v>
      </c>
      <c r="F202" s="290" t="s">
        <v>2832</v>
      </c>
      <c r="G202" s="290" t="s">
        <v>3715</v>
      </c>
      <c r="I202" s="130"/>
    </row>
    <row r="203" spans="1:9" ht="15" customHeight="1">
      <c r="A203" s="290">
        <v>4972</v>
      </c>
      <c r="B203" s="290" t="s">
        <v>2833</v>
      </c>
      <c r="C203" s="290" t="s">
        <v>4325</v>
      </c>
      <c r="D203" s="290" t="str">
        <f t="shared" si="3"/>
        <v>4972 OPĆINSKO DRŽAVNO ODVJETNIŠTVO U ZADRU</v>
      </c>
      <c r="E203" s="290" t="s">
        <v>4440</v>
      </c>
      <c r="F203" s="290" t="s">
        <v>2834</v>
      </c>
      <c r="G203" s="290" t="s">
        <v>3715</v>
      </c>
      <c r="I203" s="130"/>
    </row>
    <row r="204" spans="1:9" ht="15" customHeight="1">
      <c r="A204" s="290">
        <v>4989</v>
      </c>
      <c r="B204" s="290" t="s">
        <v>2835</v>
      </c>
      <c r="C204" s="290" t="s">
        <v>4325</v>
      </c>
      <c r="D204" s="290" t="str">
        <f t="shared" si="3"/>
        <v>4989 OPĆINSKO KAZNENO DRŽAVNO ODVJETNIŠTVO U ZAGREBU</v>
      </c>
      <c r="E204" s="290" t="s">
        <v>4443</v>
      </c>
      <c r="F204" s="290" t="s">
        <v>2836</v>
      </c>
      <c r="G204" s="290" t="s">
        <v>3715</v>
      </c>
      <c r="I204" s="130"/>
    </row>
    <row r="205" spans="1:9" ht="15" customHeight="1">
      <c r="A205" s="290">
        <v>4997</v>
      </c>
      <c r="B205" s="290" t="s">
        <v>2837</v>
      </c>
      <c r="C205" s="290" t="s">
        <v>4325</v>
      </c>
      <c r="D205" s="290" t="str">
        <f t="shared" si="3"/>
        <v>4997 OPĆINSKO DRŽAVNO ODVJETNIŠTVO U ZLATARU</v>
      </c>
      <c r="E205" s="290" t="s">
        <v>4457</v>
      </c>
      <c r="F205" s="290" t="s">
        <v>2838</v>
      </c>
      <c r="G205" s="290" t="s">
        <v>3715</v>
      </c>
      <c r="I205" s="130"/>
    </row>
    <row r="206" spans="1:9" ht="15" customHeight="1">
      <c r="A206" s="290">
        <v>6031</v>
      </c>
      <c r="B206" s="290" t="s">
        <v>3718</v>
      </c>
      <c r="C206" s="290" t="s">
        <v>3713</v>
      </c>
      <c r="D206" s="290" t="str">
        <f t="shared" si="3"/>
        <v>6031 USTAVNI SUD RH</v>
      </c>
      <c r="E206" s="290" t="s">
        <v>3719</v>
      </c>
      <c r="F206" s="290" t="s">
        <v>2150</v>
      </c>
      <c r="G206" s="290" t="s">
        <v>3715</v>
      </c>
      <c r="I206" s="130"/>
    </row>
    <row r="207" spans="1:9" ht="15" customHeight="1">
      <c r="A207" s="290">
        <v>6040</v>
      </c>
      <c r="B207" s="290" t="s">
        <v>3748</v>
      </c>
      <c r="C207" s="290" t="s">
        <v>3713</v>
      </c>
      <c r="D207" s="290" t="str">
        <f t="shared" si="3"/>
        <v>6040 PUČKI PRAVOBRANITELJ</v>
      </c>
      <c r="E207" s="290" t="s">
        <v>3749</v>
      </c>
      <c r="F207" s="290" t="s">
        <v>2844</v>
      </c>
      <c r="G207" s="290" t="s">
        <v>3715</v>
      </c>
      <c r="I207" s="130"/>
    </row>
    <row r="208" spans="1:9" ht="15" customHeight="1">
      <c r="A208" s="290">
        <v>6066</v>
      </c>
      <c r="B208" s="290" t="s">
        <v>2320</v>
      </c>
      <c r="C208" s="290" t="s">
        <v>3879</v>
      </c>
      <c r="D208" s="290" t="str">
        <f t="shared" si="3"/>
        <v>6066 HRVATSKI HIDROGRAFSKI INSTITUT</v>
      </c>
      <c r="E208" s="290" t="s">
        <v>3882</v>
      </c>
      <c r="F208" s="290" t="s">
        <v>2321</v>
      </c>
      <c r="G208" s="290" t="s">
        <v>3715</v>
      </c>
      <c r="I208" s="130"/>
    </row>
    <row r="209" spans="1:9" ht="15" customHeight="1">
      <c r="A209" s="290">
        <v>6082</v>
      </c>
      <c r="B209" s="290" t="s">
        <v>3890</v>
      </c>
      <c r="C209" s="290" t="s">
        <v>3889</v>
      </c>
      <c r="D209" s="290" t="str">
        <f t="shared" si="3"/>
        <v>6082 DRŽAVNI ZAVOD ZA  MJERITELJSTVO</v>
      </c>
      <c r="E209" s="290" t="s">
        <v>3891</v>
      </c>
      <c r="F209" s="290" t="s">
        <v>2388</v>
      </c>
      <c r="G209" s="290" t="s">
        <v>3715</v>
      </c>
      <c r="I209" s="130"/>
    </row>
    <row r="210" spans="1:9" ht="15" customHeight="1">
      <c r="A210" s="290">
        <v>6099</v>
      </c>
      <c r="B210" s="290" t="s">
        <v>2850</v>
      </c>
      <c r="C210" s="290" t="s">
        <v>3713</v>
      </c>
      <c r="D210" s="290" t="str">
        <f t="shared" si="3"/>
        <v>6099 DRŽAVNI ZAVOD ZA STATISTIKU</v>
      </c>
      <c r="E210" s="290" t="s">
        <v>3754</v>
      </c>
      <c r="F210" s="290" t="s">
        <v>2851</v>
      </c>
      <c r="G210" s="290" t="s">
        <v>3715</v>
      </c>
      <c r="I210" s="130"/>
    </row>
    <row r="211" spans="1:9" ht="15" customHeight="1">
      <c r="A211" s="290">
        <v>6120</v>
      </c>
      <c r="B211" s="290" t="s">
        <v>2357</v>
      </c>
      <c r="C211" s="290" t="s">
        <v>3885</v>
      </c>
      <c r="D211" s="290" t="str">
        <f t="shared" si="3"/>
        <v>6120 DRŽAVNA GEODETSKA UPRAVA</v>
      </c>
      <c r="E211" s="290" t="s">
        <v>3887</v>
      </c>
      <c r="F211" s="290" t="s">
        <v>2358</v>
      </c>
      <c r="G211" s="290" t="s">
        <v>3715</v>
      </c>
      <c r="I211" s="130"/>
    </row>
    <row r="212" spans="1:9" ht="15" customHeight="1">
      <c r="A212" s="290">
        <v>6138</v>
      </c>
      <c r="B212" s="290" t="s">
        <v>2852</v>
      </c>
      <c r="C212" s="290" t="s">
        <v>3713</v>
      </c>
      <c r="D212" s="290" t="str">
        <f t="shared" si="3"/>
        <v>6138 DRŽAVNI URED ZA REVIZIJU</v>
      </c>
      <c r="E212" s="290" t="s">
        <v>3755</v>
      </c>
      <c r="F212" s="290" t="s">
        <v>2853</v>
      </c>
      <c r="G212" s="290" t="s">
        <v>3715</v>
      </c>
      <c r="I212" s="130"/>
    </row>
    <row r="213" spans="1:9" ht="15" customHeight="1">
      <c r="A213" s="290">
        <v>6146</v>
      </c>
      <c r="B213" s="290" t="s">
        <v>2260</v>
      </c>
      <c r="C213" s="290" t="s">
        <v>3810</v>
      </c>
      <c r="D213" s="290" t="str">
        <f t="shared" si="3"/>
        <v>6146 HRVATSKI MUZEJ NAIVNE UMJETNOSTI</v>
      </c>
      <c r="E213" s="290" t="s">
        <v>3832</v>
      </c>
      <c r="F213" s="290" t="s">
        <v>2261</v>
      </c>
      <c r="G213" s="290" t="s">
        <v>3715</v>
      </c>
      <c r="I213" s="130"/>
    </row>
    <row r="214" spans="1:9" ht="15" customHeight="1">
      <c r="A214" s="290">
        <v>6154</v>
      </c>
      <c r="B214" s="290" t="s">
        <v>1189</v>
      </c>
      <c r="C214" s="290" t="s">
        <v>3936</v>
      </c>
      <c r="D214" s="290" t="str">
        <f t="shared" si="3"/>
        <v>6154 SVEUČILIŠTE U ZAGREBU - FAKULTET FILOZOFIJE I RELIGIJSKIH ZNANOSTI</v>
      </c>
      <c r="E214" s="290" t="s">
        <v>4018</v>
      </c>
      <c r="F214" s="290" t="s">
        <v>410</v>
      </c>
      <c r="G214" s="290" t="s">
        <v>3715</v>
      </c>
      <c r="I214" s="130"/>
    </row>
    <row r="215" spans="1:9" ht="15" customHeight="1">
      <c r="A215" s="290">
        <v>6179</v>
      </c>
      <c r="B215" s="290" t="s">
        <v>593</v>
      </c>
      <c r="C215" s="290" t="s">
        <v>3936</v>
      </c>
      <c r="D215" s="290" t="str">
        <f t="shared" si="3"/>
        <v>6179 DRŽAVNI ZAVOD ZA INTELEKTUALNO VLASNIŠTVO</v>
      </c>
      <c r="E215" s="290" t="s">
        <v>4100</v>
      </c>
      <c r="F215" s="290" t="s">
        <v>595</v>
      </c>
      <c r="G215" s="290" t="s">
        <v>3715</v>
      </c>
      <c r="I215" s="130"/>
    </row>
    <row r="216" spans="1:9" ht="15" customHeight="1">
      <c r="A216" s="290">
        <v>7083</v>
      </c>
      <c r="B216" s="290" t="s">
        <v>4127</v>
      </c>
      <c r="C216" s="290" t="s">
        <v>4119</v>
      </c>
      <c r="D216" s="290" t="str">
        <f t="shared" si="3"/>
        <v>7083 CENTAR ZA PRUŽANJE USLUGA U ZAJEDNICI MASLINA</v>
      </c>
      <c r="E216" s="290" t="s">
        <v>4128</v>
      </c>
      <c r="F216" s="290" t="s">
        <v>2478</v>
      </c>
      <c r="G216" s="290" t="s">
        <v>3715</v>
      </c>
      <c r="I216" s="130"/>
    </row>
    <row r="217" spans="1:9" ht="15" customHeight="1">
      <c r="A217" s="290">
        <v>7091</v>
      </c>
      <c r="B217" s="290" t="s">
        <v>2451</v>
      </c>
      <c r="C217" s="290" t="s">
        <v>4119</v>
      </c>
      <c r="D217" s="290" t="str">
        <f t="shared" si="3"/>
        <v>7091 CENTAR ZA PRUŽANJE USLUGA U ZAJEDNICI VLADIMIR NAZOR</v>
      </c>
      <c r="E217" s="290" t="s">
        <v>4213</v>
      </c>
      <c r="F217" s="290" t="s">
        <v>2452</v>
      </c>
      <c r="G217" s="290" t="s">
        <v>3715</v>
      </c>
      <c r="I217" s="130"/>
    </row>
    <row r="218" spans="1:9" ht="15" customHeight="1">
      <c r="A218" s="290">
        <v>7106</v>
      </c>
      <c r="B218" s="290" t="s">
        <v>2449</v>
      </c>
      <c r="C218" s="290" t="s">
        <v>4119</v>
      </c>
      <c r="D218" s="290" t="str">
        <f t="shared" si="3"/>
        <v>7106 CENTAR ZA PRUŽANJE USLUGA U ZAJEDNICI SVITANJE</v>
      </c>
      <c r="E218" s="290" t="s">
        <v>4221</v>
      </c>
      <c r="F218" s="290" t="s">
        <v>2450</v>
      </c>
      <c r="G218" s="290" t="s">
        <v>3715</v>
      </c>
      <c r="I218" s="130"/>
    </row>
    <row r="219" spans="1:9" ht="15" customHeight="1">
      <c r="A219" s="290">
        <v>7114</v>
      </c>
      <c r="B219" s="290" t="s">
        <v>2440</v>
      </c>
      <c r="C219" s="290" t="s">
        <v>4119</v>
      </c>
      <c r="D219" s="290" t="str">
        <f t="shared" si="3"/>
        <v>7114 CENTAR ZA PRUŽANJE USLUGA U ZAJEDNICI LIPIK</v>
      </c>
      <c r="E219" s="290" t="s">
        <v>4201</v>
      </c>
      <c r="F219" s="290" t="s">
        <v>2441</v>
      </c>
      <c r="G219" s="290" t="s">
        <v>3715</v>
      </c>
      <c r="I219" s="130"/>
    </row>
    <row r="220" spans="1:9" ht="15" customHeight="1">
      <c r="A220" s="290">
        <v>7122</v>
      </c>
      <c r="B220" s="290" t="s">
        <v>4193</v>
      </c>
      <c r="C220" s="290" t="s">
        <v>4119</v>
      </c>
      <c r="D220" s="290" t="str">
        <f t="shared" si="3"/>
        <v>7122 Centar za pružanje usluga u zajednici Ivana Brlić Mažuranić</v>
      </c>
      <c r="E220" s="290" t="s">
        <v>4194</v>
      </c>
      <c r="F220" s="290" t="s">
        <v>2472</v>
      </c>
      <c r="G220" s="290" t="s">
        <v>3715</v>
      </c>
      <c r="I220" s="130"/>
    </row>
    <row r="221" spans="1:9" ht="15" customHeight="1">
      <c r="A221" s="290">
        <v>7147</v>
      </c>
      <c r="B221" s="290" t="s">
        <v>2437</v>
      </c>
      <c r="C221" s="290" t="s">
        <v>4119</v>
      </c>
      <c r="D221" s="290" t="str">
        <f t="shared" si="3"/>
        <v>7147 CENTAR ZA PRUŽANJE USLUGA U ZAJEDNICI KLASJE OSIJEK</v>
      </c>
      <c r="E221" s="290" t="s">
        <v>4214</v>
      </c>
      <c r="F221" s="290" t="s">
        <v>2438</v>
      </c>
      <c r="G221" s="290" t="s">
        <v>3715</v>
      </c>
      <c r="I221" s="130"/>
    </row>
    <row r="222" spans="1:9" ht="15" customHeight="1">
      <c r="A222" s="290">
        <v>7155</v>
      </c>
      <c r="B222" s="290" t="s">
        <v>4129</v>
      </c>
      <c r="C222" s="290" t="s">
        <v>4119</v>
      </c>
      <c r="D222" s="290" t="str">
        <f t="shared" si="3"/>
        <v>7155 CENTAR ZA PRUŽANJE USLUGA U ZAJEDNICI RUŽA PETROVIĆ</v>
      </c>
      <c r="E222" s="290" t="s">
        <v>4130</v>
      </c>
      <c r="F222" s="290" t="s">
        <v>2480</v>
      </c>
      <c r="G222" s="290" t="s">
        <v>3715</v>
      </c>
      <c r="I222" s="130"/>
    </row>
    <row r="223" spans="1:9" ht="15" customHeight="1">
      <c r="A223" s="290">
        <v>7163</v>
      </c>
      <c r="B223" s="290" t="s">
        <v>2435</v>
      </c>
      <c r="C223" s="290" t="s">
        <v>4119</v>
      </c>
      <c r="D223" s="290" t="str">
        <f t="shared" si="3"/>
        <v>7163 CENTAR ZA PRUŽANJE USLUGA U ZAJEDNICI IZVOR, SELCE</v>
      </c>
      <c r="E223" s="290" t="s">
        <v>4222</v>
      </c>
      <c r="F223" s="290" t="s">
        <v>2436</v>
      </c>
      <c r="G223" s="290" t="s">
        <v>3715</v>
      </c>
      <c r="I223" s="130"/>
    </row>
    <row r="224" spans="1:9" ht="15" customHeight="1">
      <c r="A224" s="290">
        <v>7171</v>
      </c>
      <c r="B224" s="290" t="s">
        <v>4195</v>
      </c>
      <c r="C224" s="290" t="s">
        <v>4119</v>
      </c>
      <c r="D224" s="290" t="str">
        <f t="shared" si="3"/>
        <v>7171 CENTAR ZA PRUŽANJE USLUGA U ZAJEDNICI VRBINA SISAK</v>
      </c>
      <c r="E224" s="290" t="s">
        <v>4196</v>
      </c>
      <c r="F224" s="290" t="s">
        <v>2474</v>
      </c>
      <c r="G224" s="290" t="s">
        <v>3715</v>
      </c>
      <c r="I224" s="130"/>
    </row>
    <row r="225" spans="1:9" ht="15" customHeight="1">
      <c r="A225" s="290">
        <v>7180</v>
      </c>
      <c r="B225" s="290" t="s">
        <v>4215</v>
      </c>
      <c r="C225" s="290" t="s">
        <v>4119</v>
      </c>
      <c r="D225" s="290" t="str">
        <f t="shared" si="3"/>
        <v>7180 CENTAR ZA PRUŽANJE USLUGA U ZAJEDNICI KUĆA SRETNIH CIGLICA</v>
      </c>
      <c r="E225" s="290" t="s">
        <v>4216</v>
      </c>
      <c r="F225" s="290" t="s">
        <v>2439</v>
      </c>
      <c r="G225" s="290" t="s">
        <v>3715</v>
      </c>
      <c r="I225" s="130"/>
    </row>
    <row r="226" spans="1:9" ht="15" customHeight="1">
      <c r="A226" s="290">
        <v>7198</v>
      </c>
      <c r="B226" s="290" t="s">
        <v>4131</v>
      </c>
      <c r="C226" s="290" t="s">
        <v>4119</v>
      </c>
      <c r="D226" s="290" t="str">
        <f t="shared" si="3"/>
        <v>7198 Centar za pružanje usluga u zajednici Maestral</v>
      </c>
      <c r="E226" s="290" t="s">
        <v>4132</v>
      </c>
      <c r="F226" s="290" t="s">
        <v>2479</v>
      </c>
      <c r="G226" s="290" t="s">
        <v>3715</v>
      </c>
      <c r="I226" s="130"/>
    </row>
    <row r="227" spans="1:9" ht="15" customHeight="1">
      <c r="A227" s="290">
        <v>7202</v>
      </c>
      <c r="B227" s="290" t="s">
        <v>4207</v>
      </c>
      <c r="C227" s="290" t="s">
        <v>4119</v>
      </c>
      <c r="D227" s="290" t="str">
        <f t="shared" si="3"/>
        <v>7202 DJEČJI DOM SV. ANA VINKOVCI</v>
      </c>
      <c r="E227" s="290" t="s">
        <v>4208</v>
      </c>
      <c r="F227" s="290" t="s">
        <v>2473</v>
      </c>
      <c r="G227" s="290" t="s">
        <v>3715</v>
      </c>
      <c r="I227" s="130"/>
    </row>
    <row r="228" spans="1:9" ht="15" customHeight="1">
      <c r="A228" s="290">
        <v>7219</v>
      </c>
      <c r="B228" s="290" t="s">
        <v>4133</v>
      </c>
      <c r="C228" s="290" t="s">
        <v>4119</v>
      </c>
      <c r="D228" s="290" t="str">
        <f t="shared" si="3"/>
        <v>7219 CENTAR ZA PRUŽANJE USLUGA U ZAJEDNICI ZAGREB</v>
      </c>
      <c r="E228" s="290" t="s">
        <v>4134</v>
      </c>
      <c r="F228" s="290" t="s">
        <v>2481</v>
      </c>
      <c r="G228" s="290" t="s">
        <v>3715</v>
      </c>
      <c r="I228" s="130"/>
    </row>
    <row r="229" spans="1:9" ht="15" customHeight="1">
      <c r="A229" s="290">
        <v>7227</v>
      </c>
      <c r="B229" s="290" t="s">
        <v>4135</v>
      </c>
      <c r="C229" s="290" t="s">
        <v>4119</v>
      </c>
      <c r="D229" s="290" t="str">
        <f t="shared" si="3"/>
        <v>7227 CENTAR ZA PRUŽANJE USLUGA U ZAJEDNICI ZAGORJE</v>
      </c>
      <c r="E229" s="290" t="s">
        <v>4136</v>
      </c>
      <c r="F229" s="290" t="s">
        <v>2482</v>
      </c>
      <c r="G229" s="290" t="s">
        <v>3715</v>
      </c>
      <c r="I229" s="130"/>
    </row>
    <row r="230" spans="1:9" ht="15" customHeight="1">
      <c r="A230" s="290">
        <v>7243</v>
      </c>
      <c r="B230" s="290" t="s">
        <v>4137</v>
      </c>
      <c r="C230" s="290" t="s">
        <v>4119</v>
      </c>
      <c r="D230" s="290" t="str">
        <f t="shared" si="3"/>
        <v>7243 CENTAR ZA PRUŽANJE USLUGA U ZAJEDNICI IVANEC</v>
      </c>
      <c r="E230" s="290" t="s">
        <v>4138</v>
      </c>
      <c r="F230" s="290" t="s">
        <v>2521</v>
      </c>
      <c r="G230" s="290" t="s">
        <v>3715</v>
      </c>
      <c r="I230" s="130"/>
    </row>
    <row r="231" spans="1:9" ht="15" customHeight="1">
      <c r="A231" s="290">
        <v>7251</v>
      </c>
      <c r="B231" s="290" t="s">
        <v>4139</v>
      </c>
      <c r="C231" s="290" t="s">
        <v>4119</v>
      </c>
      <c r="D231" s="290" t="str">
        <f t="shared" si="3"/>
        <v>7251 CENTAR ZA PRUŽANJE USLUGA U ZAJEDNICI BANIJA- KARLOVAC</v>
      </c>
      <c r="E231" s="290" t="s">
        <v>4140</v>
      </c>
      <c r="F231" s="290" t="s">
        <v>2483</v>
      </c>
      <c r="G231" s="290" t="s">
        <v>3715</v>
      </c>
      <c r="I231" s="130"/>
    </row>
    <row r="232" spans="1:9" ht="15" customHeight="1">
      <c r="A232" s="290">
        <v>7260</v>
      </c>
      <c r="B232" s="290" t="s">
        <v>2522</v>
      </c>
      <c r="C232" s="290" t="s">
        <v>4119</v>
      </c>
      <c r="D232" s="290" t="str">
        <f t="shared" si="3"/>
        <v>7260 ODGOJNI DOM MALI LOŠINJ</v>
      </c>
      <c r="E232" s="290" t="s">
        <v>4141</v>
      </c>
      <c r="F232" s="290" t="s">
        <v>2523</v>
      </c>
      <c r="G232" s="290" t="s">
        <v>3715</v>
      </c>
      <c r="I232" s="130"/>
    </row>
    <row r="233" spans="1:9" ht="15" customHeight="1">
      <c r="A233" s="290">
        <v>7278</v>
      </c>
      <c r="B233" s="290" t="s">
        <v>4142</v>
      </c>
      <c r="C233" s="290" t="s">
        <v>4119</v>
      </c>
      <c r="D233" s="290" t="str">
        <f t="shared" si="3"/>
        <v>7278 CENTAR ZA PRUŽANJE USLUGA U ZAJEDNICI OSIJEK</v>
      </c>
      <c r="E233" s="290" t="s">
        <v>4143</v>
      </c>
      <c r="F233" s="290" t="s">
        <v>2484</v>
      </c>
      <c r="G233" s="290" t="s">
        <v>3715</v>
      </c>
      <c r="I233" s="130"/>
    </row>
    <row r="234" spans="1:9" ht="15" customHeight="1">
      <c r="A234" s="290">
        <v>7286</v>
      </c>
      <c r="B234" s="290" t="s">
        <v>4144</v>
      </c>
      <c r="C234" s="290" t="s">
        <v>4119</v>
      </c>
      <c r="D234" s="290" t="str">
        <f t="shared" si="3"/>
        <v>7286 CENTAR ZA PRUŽANJE USLUGA U ZAJEDNICI PULA-POLA</v>
      </c>
      <c r="E234" s="290" t="s">
        <v>4145</v>
      </c>
      <c r="F234" s="290" t="s">
        <v>2485</v>
      </c>
      <c r="G234" s="290" t="s">
        <v>3715</v>
      </c>
      <c r="I234" s="130"/>
    </row>
    <row r="235" spans="1:9" ht="15" customHeight="1">
      <c r="A235" s="290">
        <v>7294</v>
      </c>
      <c r="B235" s="290" t="s">
        <v>4217</v>
      </c>
      <c r="C235" s="290" t="s">
        <v>4119</v>
      </c>
      <c r="D235" s="290" t="str">
        <f t="shared" si="3"/>
        <v>7294 CENTAR ZA PRUŽANJE USLUGA U ZAJEDNICI RIJEKA</v>
      </c>
      <c r="E235" s="290" t="s">
        <v>4218</v>
      </c>
      <c r="F235" s="290" t="s">
        <v>2486</v>
      </c>
      <c r="G235" s="290" t="s">
        <v>3715</v>
      </c>
      <c r="I235" s="130"/>
    </row>
    <row r="236" spans="1:9">
      <c r="A236" s="290">
        <v>7309</v>
      </c>
      <c r="B236" s="290" t="s">
        <v>2447</v>
      </c>
      <c r="C236" s="290" t="s">
        <v>4119</v>
      </c>
      <c r="D236" s="290" t="str">
        <f t="shared" si="3"/>
        <v>7309 CENTAR ZA PRUŽANJE USLUGA U ZAJEDNICI SPLIT</v>
      </c>
      <c r="E236" s="290" t="s">
        <v>4198</v>
      </c>
      <c r="F236" s="290" t="s">
        <v>2448</v>
      </c>
      <c r="G236" s="290" t="s">
        <v>3715</v>
      </c>
      <c r="I236" s="130"/>
    </row>
    <row r="237" spans="1:9" ht="15" customHeight="1">
      <c r="A237" s="290">
        <v>7317</v>
      </c>
      <c r="B237" s="290" t="s">
        <v>4146</v>
      </c>
      <c r="C237" s="290" t="s">
        <v>4119</v>
      </c>
      <c r="D237" s="290" t="str">
        <f t="shared" si="3"/>
        <v>7317 CENTAR ZA PRUŽANJE USLUGA U ZAJEDNICI ZADAR</v>
      </c>
      <c r="E237" s="290" t="s">
        <v>4147</v>
      </c>
      <c r="F237" s="290" t="s">
        <v>2487</v>
      </c>
      <c r="G237" s="290" t="s">
        <v>3715</v>
      </c>
      <c r="I237" s="130"/>
    </row>
    <row r="238" spans="1:9" ht="15" customHeight="1">
      <c r="A238" s="290">
        <v>7325</v>
      </c>
      <c r="B238" s="290" t="s">
        <v>4223</v>
      </c>
      <c r="C238" s="290" t="s">
        <v>4119</v>
      </c>
      <c r="D238" s="290" t="str">
        <f t="shared" si="3"/>
        <v>7325 CENTAR ZA PRUŽANJE USLUGA U ZAJEDNICI ZAGREB-DUGAVE</v>
      </c>
      <c r="E238" s="290" t="s">
        <v>4224</v>
      </c>
      <c r="F238" s="290" t="s">
        <v>2488</v>
      </c>
      <c r="G238" s="290" t="s">
        <v>3715</v>
      </c>
      <c r="I238" s="130"/>
    </row>
    <row r="239" spans="1:9" ht="15" customHeight="1">
      <c r="A239" s="290">
        <v>7333</v>
      </c>
      <c r="B239" s="290" t="s">
        <v>2414</v>
      </c>
      <c r="C239" s="290" t="s">
        <v>4119</v>
      </c>
      <c r="D239" s="290" t="str">
        <f t="shared" si="3"/>
        <v>7333 CENTAR RUDOLF STEINER DARUVAR</v>
      </c>
      <c r="E239" s="290" t="s">
        <v>4148</v>
      </c>
      <c r="F239" s="290" t="s">
        <v>2415</v>
      </c>
      <c r="G239" s="290" t="s">
        <v>3715</v>
      </c>
      <c r="I239" s="130"/>
    </row>
    <row r="240" spans="1:9" ht="15" customHeight="1">
      <c r="A240" s="290">
        <v>7341</v>
      </c>
      <c r="B240" s="290" t="s">
        <v>4149</v>
      </c>
      <c r="C240" s="290" t="s">
        <v>4119</v>
      </c>
      <c r="D240" s="290" t="str">
        <f t="shared" si="3"/>
        <v>7341 Centar za rehabilitaciju Sveti Filip i Jakov</v>
      </c>
      <c r="E240" s="290" t="s">
        <v>4150</v>
      </c>
      <c r="F240" s="290" t="s">
        <v>2469</v>
      </c>
      <c r="G240" s="290" t="s">
        <v>3715</v>
      </c>
      <c r="I240" s="130"/>
    </row>
    <row r="241" spans="1:9" ht="15" customHeight="1">
      <c r="A241" s="290">
        <v>7350</v>
      </c>
      <c r="B241" s="290" t="s">
        <v>2445</v>
      </c>
      <c r="C241" s="290" t="s">
        <v>4119</v>
      </c>
      <c r="D241" s="290" t="str">
        <f t="shared" si="3"/>
        <v>7350 CENTAR ZA PRUŽANJE USLUGA U ZAJEDNICI OZALJ</v>
      </c>
      <c r="E241" s="290" t="s">
        <v>4197</v>
      </c>
      <c r="F241" s="290" t="s">
        <v>2446</v>
      </c>
      <c r="G241" s="290" t="s">
        <v>3715</v>
      </c>
      <c r="I241" s="130"/>
    </row>
    <row r="242" spans="1:9" ht="15" customHeight="1">
      <c r="A242" s="290">
        <v>7376</v>
      </c>
      <c r="B242" s="290" t="s">
        <v>4151</v>
      </c>
      <c r="C242" s="290" t="s">
        <v>4119</v>
      </c>
      <c r="D242" s="290" t="str">
        <f t="shared" si="3"/>
        <v>7376 CENTAR ZA REHABILITACIJU SLAVA RAŠKAJ RIJEKA</v>
      </c>
      <c r="E242" s="290" t="s">
        <v>4152</v>
      </c>
      <c r="F242" s="290" t="s">
        <v>2475</v>
      </c>
      <c r="G242" s="290" t="s">
        <v>3715</v>
      </c>
      <c r="I242" s="130"/>
    </row>
    <row r="243" spans="1:9" ht="15" customHeight="1">
      <c r="A243" s="290">
        <v>7384</v>
      </c>
      <c r="B243" s="290" t="s">
        <v>2464</v>
      </c>
      <c r="C243" s="290" t="s">
        <v>4119</v>
      </c>
      <c r="D243" s="290" t="str">
        <f t="shared" si="3"/>
        <v>7384 CENTAR ZA REHABILITACIJU RIJEKA</v>
      </c>
      <c r="E243" s="290" t="s">
        <v>4153</v>
      </c>
      <c r="F243" s="290" t="s">
        <v>2465</v>
      </c>
      <c r="G243" s="290" t="s">
        <v>3715</v>
      </c>
      <c r="I243" s="130"/>
    </row>
    <row r="244" spans="1:9" ht="15" customHeight="1">
      <c r="A244" s="290">
        <v>7392</v>
      </c>
      <c r="B244" s="290" t="s">
        <v>4154</v>
      </c>
      <c r="C244" s="290" t="s">
        <v>4119</v>
      </c>
      <c r="D244" s="290" t="str">
        <f t="shared" si="3"/>
        <v>7392 CENTAR ZA ODGOJ I OBRAZOVANJE SLAVA RAŠKAJ SPLIT</v>
      </c>
      <c r="E244" s="290" t="s">
        <v>4155</v>
      </c>
      <c r="F244" s="290" t="s">
        <v>2421</v>
      </c>
      <c r="G244" s="290" t="s">
        <v>3715</v>
      </c>
      <c r="I244" s="130"/>
    </row>
    <row r="245" spans="1:9" ht="15" customHeight="1">
      <c r="A245" s="290">
        <v>7405</v>
      </c>
      <c r="B245" s="290" t="s">
        <v>2417</v>
      </c>
      <c r="C245" s="290" t="s">
        <v>4119</v>
      </c>
      <c r="D245" s="290" t="str">
        <f t="shared" si="3"/>
        <v>7405 CENTAR ZA ODGOJ I OBRAZOVANJE JURAJ BONAČI</v>
      </c>
      <c r="E245" s="290" t="s">
        <v>4156</v>
      </c>
      <c r="F245" s="290" t="s">
        <v>2418</v>
      </c>
      <c r="G245" s="290" t="s">
        <v>3715</v>
      </c>
      <c r="I245" s="130"/>
    </row>
    <row r="246" spans="1:9" ht="15" customHeight="1">
      <c r="A246" s="290">
        <v>7413</v>
      </c>
      <c r="B246" s="290" t="s">
        <v>4209</v>
      </c>
      <c r="C246" s="290" t="s">
        <v>4119</v>
      </c>
      <c r="D246" s="290" t="str">
        <f t="shared" si="3"/>
        <v>7413 CENTAR ZA  REHABILITACIJU STANČIĆ</v>
      </c>
      <c r="E246" s="290" t="s">
        <v>4210</v>
      </c>
      <c r="F246" s="290" t="s">
        <v>2468</v>
      </c>
      <c r="G246" s="290" t="s">
        <v>3715</v>
      </c>
      <c r="I246" s="130"/>
    </row>
    <row r="247" spans="1:9" ht="15" customHeight="1">
      <c r="A247" s="290">
        <v>7421</v>
      </c>
      <c r="B247" s="290" t="s">
        <v>2424</v>
      </c>
      <c r="C247" s="290" t="s">
        <v>4119</v>
      </c>
      <c r="D247" s="290" t="str">
        <f t="shared" si="3"/>
        <v>7421 CENTAR ZA ODGOJ I OBRAZOVANJE ŠUBIĆEVAC</v>
      </c>
      <c r="E247" s="290" t="s">
        <v>4157</v>
      </c>
      <c r="F247" s="290" t="s">
        <v>2425</v>
      </c>
      <c r="G247" s="290" t="s">
        <v>3715</v>
      </c>
      <c r="I247" s="130"/>
    </row>
    <row r="248" spans="1:9" ht="15" customHeight="1">
      <c r="A248" s="290">
        <v>7430</v>
      </c>
      <c r="B248" s="290" t="s">
        <v>4158</v>
      </c>
      <c r="C248" s="290" t="s">
        <v>4119</v>
      </c>
      <c r="D248" s="290" t="str">
        <f t="shared" si="3"/>
        <v>7430 CENTAR ZA REHABILITACIJU PULA</v>
      </c>
      <c r="E248" s="290" t="s">
        <v>4159</v>
      </c>
      <c r="F248" s="290" t="s">
        <v>2463</v>
      </c>
      <c r="G248" s="290" t="s">
        <v>3715</v>
      </c>
      <c r="I248" s="130"/>
    </row>
    <row r="249" spans="1:9" ht="15" customHeight="1">
      <c r="A249" s="290">
        <v>7456</v>
      </c>
      <c r="B249" s="290" t="s">
        <v>2419</v>
      </c>
      <c r="C249" s="290" t="s">
        <v>4119</v>
      </c>
      <c r="D249" s="290" t="str">
        <f t="shared" si="3"/>
        <v>7456 CENTAR ZA ODGOJ I OBRAZOVANJE LUG</v>
      </c>
      <c r="E249" s="290" t="s">
        <v>4211</v>
      </c>
      <c r="F249" s="290" t="s">
        <v>2420</v>
      </c>
      <c r="G249" s="290" t="s">
        <v>3715</v>
      </c>
      <c r="I249" s="130"/>
    </row>
    <row r="250" spans="1:9" ht="15" customHeight="1">
      <c r="A250" s="290">
        <v>7464</v>
      </c>
      <c r="B250" s="290" t="s">
        <v>2470</v>
      </c>
      <c r="C250" s="290" t="s">
        <v>4119</v>
      </c>
      <c r="D250" s="290" t="str">
        <f t="shared" si="3"/>
        <v>7464 CENTAR ZA REHABILITACIJU ZAGREB</v>
      </c>
      <c r="E250" s="290" t="s">
        <v>4160</v>
      </c>
      <c r="F250" s="290" t="s">
        <v>2471</v>
      </c>
      <c r="G250" s="290" t="s">
        <v>3715</v>
      </c>
      <c r="I250" s="130"/>
    </row>
    <row r="251" spans="1:9" ht="15" customHeight="1">
      <c r="A251" s="290">
        <v>7472</v>
      </c>
      <c r="B251" s="290" t="s">
        <v>4161</v>
      </c>
      <c r="C251" s="290" t="s">
        <v>4119</v>
      </c>
      <c r="D251" s="290" t="str">
        <f t="shared" si="3"/>
        <v>7472 CENTAR ZA ODGOJ I OBRAZOVANJE DUBRAVA</v>
      </c>
      <c r="E251" s="290" t="s">
        <v>4162</v>
      </c>
      <c r="F251" s="290" t="s">
        <v>2416</v>
      </c>
      <c r="G251" s="290" t="s">
        <v>3715</v>
      </c>
      <c r="I251" s="130"/>
    </row>
    <row r="252" spans="1:9" ht="15" customHeight="1">
      <c r="A252" s="290">
        <v>7489</v>
      </c>
      <c r="B252" s="290" t="s">
        <v>2422</v>
      </c>
      <c r="C252" s="290" t="s">
        <v>4119</v>
      </c>
      <c r="D252" s="290" t="str">
        <f t="shared" si="3"/>
        <v>7489 CENTAR ZA ODGOJ I OBRAZOVANJE SLAVA RAŠKAJ ZAGREB</v>
      </c>
      <c r="E252" s="290" t="s">
        <v>4163</v>
      </c>
      <c r="F252" s="290" t="s">
        <v>2423</v>
      </c>
      <c r="G252" s="290" t="s">
        <v>3715</v>
      </c>
      <c r="I252" s="130"/>
    </row>
    <row r="253" spans="1:9" ht="15" customHeight="1">
      <c r="A253" s="290">
        <v>7497</v>
      </c>
      <c r="B253" s="290" t="s">
        <v>2429</v>
      </c>
      <c r="C253" s="290" t="s">
        <v>4119</v>
      </c>
      <c r="D253" s="290" t="str">
        <f t="shared" si="3"/>
        <v>7497 CENTAR ZA ODGOJ I OBRAZOVANJE VINKO BEK</v>
      </c>
      <c r="E253" s="290" t="s">
        <v>4164</v>
      </c>
      <c r="F253" s="290" t="s">
        <v>2430</v>
      </c>
      <c r="G253" s="290" t="s">
        <v>3715</v>
      </c>
      <c r="I253" s="130"/>
    </row>
    <row r="254" spans="1:9" ht="15" customHeight="1">
      <c r="A254" s="290">
        <v>7501</v>
      </c>
      <c r="B254" s="290" t="s">
        <v>4199</v>
      </c>
      <c r="C254" s="290" t="s">
        <v>4119</v>
      </c>
      <c r="D254" s="290" t="str">
        <f t="shared" si="3"/>
        <v>7501 CENTAR ZA ODGOJ I OBRAZOVANJE VELIKA GORICA</v>
      </c>
      <c r="E254" s="290" t="s">
        <v>4200</v>
      </c>
      <c r="F254" s="290" t="s">
        <v>2428</v>
      </c>
      <c r="G254" s="290" t="s">
        <v>3715</v>
      </c>
      <c r="I254" s="130"/>
    </row>
    <row r="255" spans="1:9" ht="15" customHeight="1">
      <c r="A255" s="290">
        <v>7528</v>
      </c>
      <c r="B255" s="290" t="s">
        <v>2426</v>
      </c>
      <c r="C255" s="290" t="s">
        <v>4119</v>
      </c>
      <c r="D255" s="290" t="str">
        <f t="shared" si="3"/>
        <v>7528 CENTAR ZA ODGOJ I OBRAZOVANJE TUŠKANAC</v>
      </c>
      <c r="E255" s="290" t="s">
        <v>4205</v>
      </c>
      <c r="F255" s="290" t="s">
        <v>2427</v>
      </c>
      <c r="G255" s="290" t="s">
        <v>3715</v>
      </c>
      <c r="I255" s="130"/>
    </row>
    <row r="256" spans="1:9" ht="15" customHeight="1">
      <c r="A256" s="290">
        <v>7536</v>
      </c>
      <c r="B256" s="290" t="s">
        <v>2431</v>
      </c>
      <c r="C256" s="290" t="s">
        <v>4119</v>
      </c>
      <c r="D256" s="290" t="str">
        <f t="shared" si="3"/>
        <v>7536 CENTAR ZA ODGOJ I OBRAZOVANJE ZAJEZDA</v>
      </c>
      <c r="E256" s="290" t="s">
        <v>4165</v>
      </c>
      <c r="F256" s="290" t="s">
        <v>2432</v>
      </c>
      <c r="G256" s="290" t="s">
        <v>3715</v>
      </c>
      <c r="I256" s="130"/>
    </row>
    <row r="257" spans="1:9" ht="15" customHeight="1">
      <c r="A257" s="290">
        <v>7544</v>
      </c>
      <c r="B257" s="290" t="s">
        <v>4166</v>
      </c>
      <c r="C257" s="290" t="s">
        <v>4119</v>
      </c>
      <c r="D257" s="290" t="str">
        <f t="shared" si="3"/>
        <v>7544 DOM ZA  ODRASLE OSOBE BJELOVAR</v>
      </c>
      <c r="E257" s="290" t="s">
        <v>4167</v>
      </c>
      <c r="F257" s="290" t="s">
        <v>2503</v>
      </c>
      <c r="G257" s="290" t="s">
        <v>3715</v>
      </c>
      <c r="I257" s="130"/>
    </row>
    <row r="258" spans="1:9" ht="15" customHeight="1">
      <c r="A258" s="290">
        <v>7569</v>
      </c>
      <c r="B258" s="290" t="s">
        <v>2504</v>
      </c>
      <c r="C258" s="290" t="s">
        <v>4119</v>
      </c>
      <c r="D258" s="290" t="str">
        <f t="shared" ref="D258:D321" si="4">A258&amp;" "&amp;B258</f>
        <v>7569 DOM ZA PSIHIČKI BOLESNE ODRASLE OSOBE BLATO</v>
      </c>
      <c r="E258" s="290" t="s">
        <v>4168</v>
      </c>
      <c r="F258" s="290" t="s">
        <v>2505</v>
      </c>
      <c r="G258" s="290" t="s">
        <v>3715</v>
      </c>
      <c r="I258" s="130"/>
    </row>
    <row r="259" spans="1:9" ht="15" customHeight="1">
      <c r="A259" s="290">
        <v>7624</v>
      </c>
      <c r="B259" s="290" t="s">
        <v>4169</v>
      </c>
      <c r="C259" s="290" t="s">
        <v>4119</v>
      </c>
      <c r="D259" s="290" t="str">
        <f t="shared" si="4"/>
        <v>7624 DOM ZA  ODRASLE OSOBE JALŽABET</v>
      </c>
      <c r="E259" s="290" t="s">
        <v>4170</v>
      </c>
      <c r="F259" s="290" t="s">
        <v>2506</v>
      </c>
      <c r="G259" s="290" t="s">
        <v>3715</v>
      </c>
      <c r="I259" s="130"/>
    </row>
    <row r="260" spans="1:9" ht="15" customHeight="1">
      <c r="A260" s="290">
        <v>7665</v>
      </c>
      <c r="B260" s="290" t="s">
        <v>2476</v>
      </c>
      <c r="C260" s="290" t="s">
        <v>4119</v>
      </c>
      <c r="D260" s="290" t="str">
        <f t="shared" si="4"/>
        <v>7665 DOM ZA ODRASLE OSOBE LOBOR-GRAD</v>
      </c>
      <c r="E260" s="290" t="s">
        <v>4171</v>
      </c>
      <c r="F260" s="290" t="s">
        <v>2477</v>
      </c>
      <c r="G260" s="290" t="s">
        <v>3715</v>
      </c>
      <c r="I260" s="130"/>
    </row>
    <row r="261" spans="1:9" ht="15" customHeight="1">
      <c r="A261" s="290">
        <v>7673</v>
      </c>
      <c r="B261" s="290" t="s">
        <v>2495</v>
      </c>
      <c r="C261" s="290" t="s">
        <v>4119</v>
      </c>
      <c r="D261" s="290" t="str">
        <f t="shared" si="4"/>
        <v>7673 DOM ZA ODRASLE OSOBE LJESKOVICA</v>
      </c>
      <c r="E261" s="290" t="s">
        <v>4189</v>
      </c>
      <c r="F261" s="290" t="s">
        <v>2496</v>
      </c>
      <c r="G261" s="290" t="s">
        <v>3715</v>
      </c>
      <c r="I261" s="130"/>
    </row>
    <row r="262" spans="1:9" ht="15" customHeight="1">
      <c r="A262" s="290">
        <v>7690</v>
      </c>
      <c r="B262" s="290" t="s">
        <v>2507</v>
      </c>
      <c r="C262" s="290" t="s">
        <v>4119</v>
      </c>
      <c r="D262" s="290" t="str">
        <f t="shared" si="4"/>
        <v>7690 DOM ZA PSIHIČKI BOLESNE ODRASLE OSOBE MOTOVUN</v>
      </c>
      <c r="E262" s="290" t="s">
        <v>4172</v>
      </c>
      <c r="F262" s="290" t="s">
        <v>2508</v>
      </c>
      <c r="G262" s="290" t="s">
        <v>3715</v>
      </c>
      <c r="I262" s="130"/>
    </row>
    <row r="263" spans="1:9" ht="15" customHeight="1">
      <c r="A263" s="290">
        <v>7704</v>
      </c>
      <c r="B263" s="290" t="s">
        <v>4173</v>
      </c>
      <c r="C263" s="290" t="s">
        <v>4119</v>
      </c>
      <c r="D263" s="290" t="str">
        <f t="shared" si="4"/>
        <v>7704 DOM ZA ODRASLE OSOBE NEDEŠĆINA</v>
      </c>
      <c r="E263" s="290" t="s">
        <v>4174</v>
      </c>
      <c r="F263" s="290" t="s">
        <v>2510</v>
      </c>
      <c r="G263" s="290" t="s">
        <v>3715</v>
      </c>
      <c r="I263" s="130"/>
    </row>
    <row r="264" spans="1:9" ht="15" customHeight="1">
      <c r="A264" s="290">
        <v>7729</v>
      </c>
      <c r="B264" s="290" t="s">
        <v>2497</v>
      </c>
      <c r="C264" s="290" t="s">
        <v>4119</v>
      </c>
      <c r="D264" s="290" t="str">
        <f t="shared" si="4"/>
        <v>7729 DOM ZA ODRASLE OSOBE NUŠTAR</v>
      </c>
      <c r="E264" s="290" t="s">
        <v>4192</v>
      </c>
      <c r="F264" s="290" t="s">
        <v>2498</v>
      </c>
      <c r="G264" s="290" t="s">
        <v>3715</v>
      </c>
      <c r="I264" s="130"/>
    </row>
    <row r="265" spans="1:9" ht="15" customHeight="1">
      <c r="A265" s="290">
        <v>7745</v>
      </c>
      <c r="B265" s="290" t="s">
        <v>2499</v>
      </c>
      <c r="C265" s="290" t="s">
        <v>4119</v>
      </c>
      <c r="D265" s="290" t="str">
        <f t="shared" si="4"/>
        <v>7745 DOM ZA ODRASLE OSOBE OREHOVICA</v>
      </c>
      <c r="E265" s="290" t="s">
        <v>4187</v>
      </c>
      <c r="F265" s="290" t="s">
        <v>2500</v>
      </c>
      <c r="G265" s="290" t="s">
        <v>3715</v>
      </c>
      <c r="I265" s="130"/>
    </row>
    <row r="266" spans="1:9" ht="15" customHeight="1">
      <c r="A266" s="290">
        <v>7761</v>
      </c>
      <c r="B266" s="290" t="s">
        <v>2443</v>
      </c>
      <c r="C266" s="290" t="s">
        <v>4119</v>
      </c>
      <c r="D266" s="290" t="str">
        <f t="shared" si="4"/>
        <v>7761 CENTAR ZA PRUŽANJE USLUGA U ZAJEDNICI OSIJEK - JA KAO I TI</v>
      </c>
      <c r="E266" s="290" t="s">
        <v>4186</v>
      </c>
      <c r="F266" s="290" t="s">
        <v>2444</v>
      </c>
      <c r="G266" s="290" t="s">
        <v>3715</v>
      </c>
      <c r="I266" s="130"/>
    </row>
    <row r="267" spans="1:9" ht="15" customHeight="1">
      <c r="A267" s="290">
        <v>7840</v>
      </c>
      <c r="B267" s="290" t="s">
        <v>2491</v>
      </c>
      <c r="C267" s="290" t="s">
        <v>4119</v>
      </c>
      <c r="D267" s="290" t="str">
        <f t="shared" si="4"/>
        <v>7840 DOM ZA ODRASLE OSOBE BOROVA</v>
      </c>
      <c r="E267" s="290" t="s">
        <v>4188</v>
      </c>
      <c r="F267" s="290" t="s">
        <v>2492</v>
      </c>
      <c r="G267" s="290" t="s">
        <v>3715</v>
      </c>
      <c r="I267" s="130"/>
    </row>
    <row r="268" spans="1:9" ht="15" customHeight="1">
      <c r="A268" s="290">
        <v>7866</v>
      </c>
      <c r="B268" s="290" t="s">
        <v>2511</v>
      </c>
      <c r="C268" s="290" t="s">
        <v>4119</v>
      </c>
      <c r="D268" s="290" t="str">
        <f t="shared" si="4"/>
        <v>7866 DOM ZA PSIHIČKI BOLESNE ODRASLE OSOBE TROGIR</v>
      </c>
      <c r="E268" s="290" t="s">
        <v>4175</v>
      </c>
      <c r="F268" s="290" t="s">
        <v>2512</v>
      </c>
      <c r="G268" s="290" t="s">
        <v>3715</v>
      </c>
      <c r="I268" s="130"/>
    </row>
    <row r="269" spans="1:9" ht="15" customHeight="1">
      <c r="A269" s="290">
        <v>7938</v>
      </c>
      <c r="B269" s="290" t="s">
        <v>4219</v>
      </c>
      <c r="C269" s="290" t="s">
        <v>4119</v>
      </c>
      <c r="D269" s="290" t="str">
        <f t="shared" si="4"/>
        <v>7938 DOM ZA ODRASLE OSOBE SVETI FRANE ZADAR</v>
      </c>
      <c r="E269" s="290" t="s">
        <v>4220</v>
      </c>
      <c r="F269" s="290" t="s">
        <v>2509</v>
      </c>
      <c r="G269" s="290" t="s">
        <v>3715</v>
      </c>
      <c r="I269" s="130"/>
    </row>
    <row r="270" spans="1:9" ht="15" customHeight="1">
      <c r="A270" s="290">
        <v>8051</v>
      </c>
      <c r="B270" s="290" t="s">
        <v>2514</v>
      </c>
      <c r="C270" s="290" t="s">
        <v>4119</v>
      </c>
      <c r="D270" s="290" t="str">
        <f t="shared" si="4"/>
        <v>8051 DOM ZA PSIHIČKI BOLESNE ODRASLE OSOBE ZAGREB</v>
      </c>
      <c r="E270" s="290" t="s">
        <v>4176</v>
      </c>
      <c r="F270" s="290" t="s">
        <v>2515</v>
      </c>
      <c r="G270" s="290" t="s">
        <v>3715</v>
      </c>
      <c r="I270" s="130"/>
    </row>
    <row r="271" spans="1:9" ht="15" customHeight="1">
      <c r="A271" s="290">
        <v>20157</v>
      </c>
      <c r="B271" s="290" t="s">
        <v>2176</v>
      </c>
      <c r="C271" s="290" t="s">
        <v>3713</v>
      </c>
      <c r="D271" s="290" t="str">
        <f t="shared" si="4"/>
        <v>20157 MINISTARSTVO FINANCIJA</v>
      </c>
      <c r="E271" s="290" t="s">
        <v>3722</v>
      </c>
      <c r="F271" s="290" t="s">
        <v>2177</v>
      </c>
      <c r="G271" s="290" t="s">
        <v>3715</v>
      </c>
      <c r="I271" s="130"/>
    </row>
    <row r="272" spans="1:9" ht="15" customHeight="1">
      <c r="A272" s="290">
        <v>20165</v>
      </c>
      <c r="B272" s="290" t="s">
        <v>3791</v>
      </c>
      <c r="C272" s="290" t="s">
        <v>3792</v>
      </c>
      <c r="D272" s="290" t="str">
        <f t="shared" si="4"/>
        <v>20165 CARINSKA UPRAVA, SREDIŠNJI URED</v>
      </c>
      <c r="E272" s="290" t="s">
        <v>3722</v>
      </c>
      <c r="F272" s="290" t="s">
        <v>2177</v>
      </c>
      <c r="G272" s="290" t="s">
        <v>3715</v>
      </c>
      <c r="I272" s="130"/>
    </row>
    <row r="273" spans="1:9" ht="15" customHeight="1">
      <c r="A273" s="290">
        <v>20181</v>
      </c>
      <c r="B273" s="290" t="s">
        <v>3793</v>
      </c>
      <c r="C273" s="290" t="s">
        <v>3792</v>
      </c>
      <c r="D273" s="290" t="str">
        <f t="shared" si="4"/>
        <v>20181 POREZNA UPRAVA</v>
      </c>
      <c r="E273" s="290" t="s">
        <v>3722</v>
      </c>
      <c r="F273" s="290" t="s">
        <v>2177</v>
      </c>
      <c r="G273" s="290" t="s">
        <v>3715</v>
      </c>
      <c r="I273" s="130"/>
    </row>
    <row r="274" spans="1:9" ht="15" customHeight="1">
      <c r="A274" s="290">
        <v>20270</v>
      </c>
      <c r="B274" s="290" t="s">
        <v>2794</v>
      </c>
      <c r="C274" s="290" t="s">
        <v>4325</v>
      </c>
      <c r="D274" s="290" t="str">
        <f t="shared" si="4"/>
        <v>20270 OPĆINSKO DRŽAVNO ODVJETNIŠTVO U KARLOVCU</v>
      </c>
      <c r="E274" s="290" t="s">
        <v>4441</v>
      </c>
      <c r="F274" s="290" t="s">
        <v>2795</v>
      </c>
      <c r="G274" s="290" t="s">
        <v>3715</v>
      </c>
      <c r="I274" s="130"/>
    </row>
    <row r="275" spans="1:9" ht="15" customHeight="1">
      <c r="A275" s="290">
        <v>20454</v>
      </c>
      <c r="B275" s="290" t="s">
        <v>2717</v>
      </c>
      <c r="C275" s="290" t="s">
        <v>4325</v>
      </c>
      <c r="D275" s="290" t="str">
        <f t="shared" si="4"/>
        <v>20454 OPĆINSKI PREKRŠAJNI SUD U ZAGREBU</v>
      </c>
      <c r="E275" s="290" t="s">
        <v>4412</v>
      </c>
      <c r="F275" s="290" t="s">
        <v>2718</v>
      </c>
      <c r="G275" s="290" t="s">
        <v>3715</v>
      </c>
      <c r="I275" s="130"/>
    </row>
    <row r="276" spans="1:9" ht="15" customHeight="1">
      <c r="A276" s="290">
        <v>20622</v>
      </c>
      <c r="B276" s="290" t="s">
        <v>2715</v>
      </c>
      <c r="C276" s="290" t="s">
        <v>4325</v>
      </c>
      <c r="D276" s="290" t="str">
        <f t="shared" si="4"/>
        <v>20622 OPĆINSKI PREKRŠAJNI SUD U SPLITU</v>
      </c>
      <c r="E276" s="290" t="s">
        <v>4411</v>
      </c>
      <c r="F276" s="290" t="s">
        <v>2716</v>
      </c>
      <c r="G276" s="290" t="s">
        <v>3715</v>
      </c>
      <c r="I276" s="130"/>
    </row>
    <row r="277" spans="1:9" ht="15" customHeight="1">
      <c r="A277" s="290">
        <v>20639</v>
      </c>
      <c r="B277" s="290" t="s">
        <v>2614</v>
      </c>
      <c r="C277" s="290" t="s">
        <v>4325</v>
      </c>
      <c r="D277" s="290" t="str">
        <f t="shared" si="4"/>
        <v>20639 VISOKI UPRAVNI SUD REPUBLIKE HRVATSKE</v>
      </c>
      <c r="E277" s="290" t="s">
        <v>4360</v>
      </c>
      <c r="F277" s="290" t="s">
        <v>2615</v>
      </c>
      <c r="G277" s="290" t="s">
        <v>3715</v>
      </c>
      <c r="I277" s="130"/>
    </row>
    <row r="278" spans="1:9" ht="15" customHeight="1">
      <c r="A278" s="290">
        <v>20647</v>
      </c>
      <c r="B278" s="290" t="s">
        <v>2681</v>
      </c>
      <c r="C278" s="290" t="s">
        <v>4325</v>
      </c>
      <c r="D278" s="290" t="str">
        <f t="shared" si="4"/>
        <v>20647 ŽUPANIJSKO DRŽAVNO ODVJETNIŠTVO U BJELOVARU</v>
      </c>
      <c r="E278" s="290" t="s">
        <v>4399</v>
      </c>
      <c r="F278" s="290" t="s">
        <v>2682</v>
      </c>
      <c r="G278" s="290" t="s">
        <v>3715</v>
      </c>
      <c r="I278" s="130"/>
    </row>
    <row r="279" spans="1:9" ht="15" customHeight="1">
      <c r="A279" s="290">
        <v>20727</v>
      </c>
      <c r="B279" s="290" t="s">
        <v>2569</v>
      </c>
      <c r="C279" s="290" t="s">
        <v>4325</v>
      </c>
      <c r="D279" s="290" t="str">
        <f t="shared" si="4"/>
        <v>20727 KAZNIONICA U GLINI</v>
      </c>
      <c r="E279" s="290" t="s">
        <v>4330</v>
      </c>
      <c r="F279" s="290" t="s">
        <v>2570</v>
      </c>
      <c r="G279" s="290" t="s">
        <v>3715</v>
      </c>
      <c r="I279" s="130"/>
    </row>
    <row r="280" spans="1:9" ht="15" customHeight="1">
      <c r="A280" s="290">
        <v>20735</v>
      </c>
      <c r="B280" s="290" t="s">
        <v>2679</v>
      </c>
      <c r="C280" s="290" t="s">
        <v>4325</v>
      </c>
      <c r="D280" s="290" t="str">
        <f t="shared" si="4"/>
        <v>20735 TRGOVAČKI SUD U ZAGREBU</v>
      </c>
      <c r="E280" s="290" t="s">
        <v>4394</v>
      </c>
      <c r="F280" s="290" t="s">
        <v>2680</v>
      </c>
      <c r="G280" s="290" t="s">
        <v>3715</v>
      </c>
      <c r="I280" s="130"/>
    </row>
    <row r="281" spans="1:9" ht="15" customHeight="1">
      <c r="A281" s="290">
        <v>20743</v>
      </c>
      <c r="B281" s="290" t="s">
        <v>2633</v>
      </c>
      <c r="C281" s="290" t="s">
        <v>4325</v>
      </c>
      <c r="D281" s="290" t="str">
        <f t="shared" si="4"/>
        <v>20743 ŽUPANIJSKI SUD U BJELOVARU</v>
      </c>
      <c r="E281" s="290" t="s">
        <v>4375</v>
      </c>
      <c r="F281" s="290" t="s">
        <v>2634</v>
      </c>
      <c r="G281" s="290" t="s">
        <v>3715</v>
      </c>
      <c r="I281" s="130"/>
    </row>
    <row r="282" spans="1:9" ht="15" customHeight="1">
      <c r="A282" s="290">
        <v>20778</v>
      </c>
      <c r="B282" s="290" t="s">
        <v>2647</v>
      </c>
      <c r="C282" s="290" t="s">
        <v>4325</v>
      </c>
      <c r="D282" s="290" t="str">
        <f t="shared" si="4"/>
        <v>20778 ŽUPANIJSKI SUD U SLAVONSKOM BRODU</v>
      </c>
      <c r="E282" s="290" t="s">
        <v>4382</v>
      </c>
      <c r="F282" s="290" t="s">
        <v>2648</v>
      </c>
      <c r="G282" s="290" t="s">
        <v>3715</v>
      </c>
      <c r="I282" s="130"/>
    </row>
    <row r="283" spans="1:9" s="130" customFormat="1" ht="15" customHeight="1">
      <c r="A283" s="290">
        <v>20786</v>
      </c>
      <c r="B283" s="290" t="s">
        <v>2651</v>
      </c>
      <c r="C283" s="290" t="s">
        <v>4325</v>
      </c>
      <c r="D283" s="290" t="str">
        <f t="shared" si="4"/>
        <v>20786 ŽUPANIJSKI SUD U ŠIBENIKU</v>
      </c>
      <c r="E283" s="290" t="s">
        <v>4384</v>
      </c>
      <c r="F283" s="290" t="s">
        <v>2652</v>
      </c>
      <c r="G283" s="290" t="s">
        <v>3715</v>
      </c>
    </row>
    <row r="284" spans="1:9" s="130" customFormat="1" ht="15" customHeight="1">
      <c r="A284" s="290">
        <v>20809</v>
      </c>
      <c r="B284" s="290" t="s">
        <v>2657</v>
      </c>
      <c r="C284" s="290" t="s">
        <v>4325</v>
      </c>
      <c r="D284" s="290" t="str">
        <f t="shared" si="4"/>
        <v>20809 ŽUPANIJSKI SUD U VUKOVARU</v>
      </c>
      <c r="E284" s="290" t="s">
        <v>4371</v>
      </c>
      <c r="F284" s="290" t="s">
        <v>2658</v>
      </c>
      <c r="G284" s="290" t="s">
        <v>3715</v>
      </c>
    </row>
    <row r="285" spans="1:9">
      <c r="A285" s="290">
        <v>20833</v>
      </c>
      <c r="B285" s="290" t="s">
        <v>2151</v>
      </c>
      <c r="C285" s="290" t="s">
        <v>3713</v>
      </c>
      <c r="D285" s="290" t="str">
        <f t="shared" si="4"/>
        <v>20833 AGENCIJA ZA ZAŠTITU TRŽIŠNOG NATJECANJA</v>
      </c>
      <c r="E285" s="290" t="s">
        <v>3720</v>
      </c>
      <c r="F285" s="290" t="s">
        <v>2152</v>
      </c>
      <c r="G285" s="290" t="s">
        <v>3715</v>
      </c>
      <c r="I285" s="130"/>
    </row>
    <row r="286" spans="1:9" ht="15" customHeight="1">
      <c r="A286" s="290">
        <v>20892</v>
      </c>
      <c r="B286" s="290" t="s">
        <v>2735</v>
      </c>
      <c r="C286" s="290" t="s">
        <v>4325</v>
      </c>
      <c r="D286" s="290" t="str">
        <f t="shared" si="4"/>
        <v>20892 OPĆINSKI SUD U KARLOVCU</v>
      </c>
      <c r="E286" s="290" t="s">
        <v>4420</v>
      </c>
      <c r="F286" s="290" t="s">
        <v>2736</v>
      </c>
      <c r="G286" s="290" t="s">
        <v>3715</v>
      </c>
      <c r="I286" s="130"/>
    </row>
    <row r="287" spans="1:9" ht="15" customHeight="1">
      <c r="A287" s="290">
        <v>21004</v>
      </c>
      <c r="B287" s="290" t="s">
        <v>2767</v>
      </c>
      <c r="C287" s="290" t="s">
        <v>4325</v>
      </c>
      <c r="D287" s="290" t="str">
        <f t="shared" si="4"/>
        <v>21004 OPĆINSKI SUD U SPLITU</v>
      </c>
      <c r="E287" s="290" t="s">
        <v>4429</v>
      </c>
      <c r="F287" s="290" t="s">
        <v>2768</v>
      </c>
      <c r="G287" s="290" t="s">
        <v>3715</v>
      </c>
      <c r="I287" s="130"/>
    </row>
    <row r="288" spans="1:9" ht="15" customHeight="1">
      <c r="A288" s="290">
        <v>21053</v>
      </c>
      <c r="B288" s="290" t="s">
        <v>501</v>
      </c>
      <c r="C288" s="290" t="s">
        <v>3936</v>
      </c>
      <c r="D288" s="290" t="str">
        <f t="shared" si="4"/>
        <v>21053 VELEUČILIŠTE U KARLOVCU</v>
      </c>
      <c r="E288" s="290" t="s">
        <v>3981</v>
      </c>
      <c r="F288" s="290" t="s">
        <v>504</v>
      </c>
      <c r="G288" s="290" t="s">
        <v>3715</v>
      </c>
      <c r="I288" s="130"/>
    </row>
    <row r="289" spans="1:9" ht="15" customHeight="1">
      <c r="A289" s="290">
        <v>21061</v>
      </c>
      <c r="B289" s="290" t="s">
        <v>556</v>
      </c>
      <c r="C289" s="290" t="s">
        <v>3936</v>
      </c>
      <c r="D289" s="290" t="str">
        <f t="shared" si="4"/>
        <v>21061 INSTITUT ZA HRVATSKI JEZIK I JEZIKOSLOVLJE</v>
      </c>
      <c r="E289" s="290" t="s">
        <v>4083</v>
      </c>
      <c r="F289" s="290" t="s">
        <v>558</v>
      </c>
      <c r="G289" s="290" t="s">
        <v>3715</v>
      </c>
      <c r="I289" s="130"/>
    </row>
    <row r="290" spans="1:9" ht="15" customHeight="1">
      <c r="A290" s="290">
        <v>21070</v>
      </c>
      <c r="B290" s="290" t="s">
        <v>585</v>
      </c>
      <c r="C290" s="290" t="s">
        <v>3936</v>
      </c>
      <c r="D290" s="290" t="str">
        <f t="shared" si="4"/>
        <v>21070 STAROSLAVENSKI INSTITUT</v>
      </c>
      <c r="E290" s="290" t="s">
        <v>4092</v>
      </c>
      <c r="F290" s="290" t="s">
        <v>587</v>
      </c>
      <c r="G290" s="290" t="s">
        <v>3715</v>
      </c>
      <c r="I290" s="130"/>
    </row>
    <row r="291" spans="1:9" ht="15" customHeight="1">
      <c r="A291" s="290">
        <v>21609</v>
      </c>
      <c r="B291" s="290" t="s">
        <v>2380</v>
      </c>
      <c r="C291" s="290" t="s">
        <v>3889</v>
      </c>
      <c r="D291" s="290" t="str">
        <f t="shared" si="4"/>
        <v>21609 DRŽAVNI HIDROMETEOROLOŠKI ZAVOD</v>
      </c>
      <c r="E291" s="290" t="s">
        <v>3932</v>
      </c>
      <c r="F291" s="290" t="s">
        <v>2381</v>
      </c>
      <c r="G291" s="290" t="s">
        <v>3715</v>
      </c>
      <c r="I291" s="130"/>
    </row>
    <row r="292" spans="1:9" ht="15" customHeight="1">
      <c r="A292" s="290">
        <v>21789</v>
      </c>
      <c r="B292" s="290" t="s">
        <v>2466</v>
      </c>
      <c r="C292" s="290" t="s">
        <v>4119</v>
      </c>
      <c r="D292" s="290" t="str">
        <f t="shared" si="4"/>
        <v>21789 CENTAR ZA REHABILITACIJU SAMARITANAC SPLIT</v>
      </c>
      <c r="E292" s="290" t="s">
        <v>4177</v>
      </c>
      <c r="F292" s="290" t="s">
        <v>2467</v>
      </c>
      <c r="G292" s="290" t="s">
        <v>3715</v>
      </c>
      <c r="I292" s="130"/>
    </row>
    <row r="293" spans="1:9" ht="15" customHeight="1">
      <c r="A293" s="290">
        <v>21797</v>
      </c>
      <c r="B293" s="290" t="s">
        <v>2455</v>
      </c>
      <c r="C293" s="290" t="s">
        <v>4119</v>
      </c>
      <c r="D293" s="290" t="str">
        <f t="shared" si="4"/>
        <v>21797 CENTAR ZA REHABILITACIJU JOSIPOVAC</v>
      </c>
      <c r="E293" s="290" t="s">
        <v>4178</v>
      </c>
      <c r="F293" s="290" t="s">
        <v>2456</v>
      </c>
      <c r="G293" s="290" t="s">
        <v>3715</v>
      </c>
      <c r="I293" s="130"/>
    </row>
    <row r="294" spans="1:9" ht="15" customHeight="1">
      <c r="A294" s="290">
        <v>21801</v>
      </c>
      <c r="B294" s="290" t="s">
        <v>2453</v>
      </c>
      <c r="C294" s="290" t="s">
        <v>4119</v>
      </c>
      <c r="D294" s="290" t="str">
        <f t="shared" si="4"/>
        <v>21801 CENTAR ZA REHABILITACIJU FRA ANTE SEKELEZ</v>
      </c>
      <c r="E294" s="290" t="s">
        <v>4179</v>
      </c>
      <c r="F294" s="290" t="s">
        <v>2454</v>
      </c>
      <c r="G294" s="290" t="s">
        <v>3715</v>
      </c>
      <c r="I294" s="130"/>
    </row>
    <row r="295" spans="1:9" ht="15" customHeight="1">
      <c r="A295" s="290">
        <v>21810</v>
      </c>
      <c r="B295" s="290" t="s">
        <v>2461</v>
      </c>
      <c r="C295" s="290" t="s">
        <v>4119</v>
      </c>
      <c r="D295" s="290" t="str">
        <f t="shared" si="4"/>
        <v>21810 CENTAR ZA REHABILITACIJU MIR</v>
      </c>
      <c r="E295" s="290" t="s">
        <v>4180</v>
      </c>
      <c r="F295" s="290" t="s">
        <v>2462</v>
      </c>
      <c r="G295" s="290" t="s">
        <v>3715</v>
      </c>
      <c r="I295" s="130"/>
    </row>
    <row r="296" spans="1:9" ht="15" customHeight="1">
      <c r="A296" s="290">
        <v>21828</v>
      </c>
      <c r="B296" s="290" t="s">
        <v>2560</v>
      </c>
      <c r="C296" s="290" t="s">
        <v>3713</v>
      </c>
      <c r="D296" s="290" t="str">
        <f t="shared" si="4"/>
        <v>21828 HRVATSKA AKADEMIJA ZNANOSTI I UMJETNOSTI</v>
      </c>
      <c r="E296" s="290" t="s">
        <v>3747</v>
      </c>
      <c r="F296" s="290" t="s">
        <v>2561</v>
      </c>
      <c r="G296" s="290" t="s">
        <v>3715</v>
      </c>
      <c r="I296" s="130"/>
    </row>
    <row r="297" spans="1:9" ht="15" customHeight="1">
      <c r="A297" s="290">
        <v>21836</v>
      </c>
      <c r="B297" s="290" t="s">
        <v>596</v>
      </c>
      <c r="C297" s="290" t="s">
        <v>3936</v>
      </c>
      <c r="D297" s="290" t="str">
        <f t="shared" si="4"/>
        <v>21836 NACIONALNA I SVEUČILIŠNA KNJIŽNICA U ZAGREBU</v>
      </c>
      <c r="E297" s="290" t="s">
        <v>4109</v>
      </c>
      <c r="F297" s="290" t="s">
        <v>598</v>
      </c>
      <c r="G297" s="290" t="s">
        <v>3715</v>
      </c>
      <c r="I297" s="130"/>
    </row>
    <row r="298" spans="1:9" ht="15" customHeight="1">
      <c r="A298" s="290">
        <v>21852</v>
      </c>
      <c r="B298" s="290" t="s">
        <v>4110</v>
      </c>
      <c r="C298" s="290" t="s">
        <v>3936</v>
      </c>
      <c r="D298" s="290" t="str">
        <f t="shared" si="4"/>
        <v>21852 HRVATSKA AKADEMSKA ISTRAŽIVAČKA MREŽA - CARNET</v>
      </c>
      <c r="E298" s="290" t="s">
        <v>4111</v>
      </c>
      <c r="F298" s="290" t="s">
        <v>601</v>
      </c>
      <c r="G298" s="290" t="s">
        <v>3715</v>
      </c>
      <c r="I298" s="130"/>
    </row>
    <row r="299" spans="1:9" ht="15" customHeight="1">
      <c r="A299" s="290">
        <v>21869</v>
      </c>
      <c r="B299" s="290" t="s">
        <v>602</v>
      </c>
      <c r="C299" s="290" t="s">
        <v>3936</v>
      </c>
      <c r="D299" s="290" t="str">
        <f t="shared" si="4"/>
        <v>21869 LEKSIKOGRAFSKI ZAVOD MIROSLAV KRLEŽA</v>
      </c>
      <c r="E299" s="290" t="s">
        <v>4107</v>
      </c>
      <c r="F299" s="290" t="s">
        <v>604</v>
      </c>
      <c r="G299" s="290" t="s">
        <v>3715</v>
      </c>
      <c r="I299" s="130"/>
    </row>
    <row r="300" spans="1:9" ht="15" customHeight="1">
      <c r="A300" s="290">
        <v>21949</v>
      </c>
      <c r="B300" s="290" t="s">
        <v>2705</v>
      </c>
      <c r="C300" s="290" t="s">
        <v>4325</v>
      </c>
      <c r="D300" s="290" t="str">
        <f t="shared" si="4"/>
        <v>21949 ŽUPANIJSKO DRŽAVNO ODVJETNIŠTVO U VUKOVARU</v>
      </c>
      <c r="E300" s="290" t="s">
        <v>4408</v>
      </c>
      <c r="F300" s="290" t="s">
        <v>2706</v>
      </c>
      <c r="G300" s="290" t="s">
        <v>3715</v>
      </c>
      <c r="I300" s="130"/>
    </row>
    <row r="301" spans="1:9" ht="15" customHeight="1">
      <c r="A301" s="290">
        <v>22058</v>
      </c>
      <c r="B301" s="290" t="s">
        <v>2355</v>
      </c>
      <c r="C301" s="290" t="s">
        <v>3885</v>
      </c>
      <c r="D301" s="290" t="str">
        <f t="shared" si="4"/>
        <v>22058 AGENCIJA ZA PRAVNI PROMET I POSREDOVANJE NEKRETNINAMA</v>
      </c>
      <c r="E301" s="290" t="s">
        <v>3886</v>
      </c>
      <c r="F301" s="290" t="s">
        <v>2356</v>
      </c>
      <c r="G301" s="290" t="s">
        <v>3715</v>
      </c>
      <c r="I301" s="130"/>
    </row>
    <row r="302" spans="1:9" ht="15" customHeight="1">
      <c r="A302" s="290">
        <v>22138</v>
      </c>
      <c r="B302" s="290" t="s">
        <v>3899</v>
      </c>
      <c r="C302" s="290" t="s">
        <v>3889</v>
      </c>
      <c r="D302" s="290" t="str">
        <f t="shared" si="4"/>
        <v>22138 JAVNA USTANOVA NACIONALNI PARK  KORNATI</v>
      </c>
      <c r="E302" s="290" t="s">
        <v>3900</v>
      </c>
      <c r="F302" s="290" t="s">
        <v>2361</v>
      </c>
      <c r="G302" s="290" t="s">
        <v>3715</v>
      </c>
      <c r="I302" s="130"/>
    </row>
    <row r="303" spans="1:9" ht="15" customHeight="1">
      <c r="A303" s="290">
        <v>22154</v>
      </c>
      <c r="B303" s="290" t="s">
        <v>3901</v>
      </c>
      <c r="C303" s="290" t="s">
        <v>3889</v>
      </c>
      <c r="D303" s="290" t="str">
        <f t="shared" si="4"/>
        <v>22154 J. U.  PARK PRIRODE KOPAČKI RIT</v>
      </c>
      <c r="E303" s="290" t="s">
        <v>3902</v>
      </c>
      <c r="F303" s="290" t="s">
        <v>2370</v>
      </c>
      <c r="G303" s="290" t="s">
        <v>3715</v>
      </c>
      <c r="I303" s="130"/>
    </row>
    <row r="304" spans="1:9" ht="15" customHeight="1">
      <c r="A304" s="290">
        <v>22162</v>
      </c>
      <c r="B304" s="290" t="s">
        <v>3921</v>
      </c>
      <c r="C304" s="290" t="s">
        <v>3889</v>
      </c>
      <c r="D304" s="290" t="str">
        <f t="shared" si="4"/>
        <v>22162 JAVNA USTANOVA NACIONALNI PARK BRIJUNI</v>
      </c>
      <c r="E304" s="290" t="s">
        <v>3922</v>
      </c>
      <c r="F304" s="290" t="s">
        <v>2360</v>
      </c>
      <c r="G304" s="290" t="s">
        <v>3715</v>
      </c>
      <c r="I304" s="130"/>
    </row>
    <row r="305" spans="1:9" ht="15" customHeight="1">
      <c r="A305" s="290">
        <v>22179</v>
      </c>
      <c r="B305" s="290" t="s">
        <v>3903</v>
      </c>
      <c r="C305" s="290" t="s">
        <v>3889</v>
      </c>
      <c r="D305" s="290" t="str">
        <f t="shared" si="4"/>
        <v>22179 J. U.  N. P.  MLJET</v>
      </c>
      <c r="E305" s="290" t="s">
        <v>3904</v>
      </c>
      <c r="F305" s="290" t="s">
        <v>2363</v>
      </c>
      <c r="G305" s="290" t="s">
        <v>3715</v>
      </c>
      <c r="I305" s="130"/>
    </row>
    <row r="306" spans="1:9" ht="15" customHeight="1">
      <c r="A306" s="290">
        <v>22187</v>
      </c>
      <c r="B306" s="290" t="s">
        <v>3905</v>
      </c>
      <c r="C306" s="290" t="s">
        <v>3889</v>
      </c>
      <c r="D306" s="290" t="str">
        <f t="shared" si="4"/>
        <v>22187 J. U.  N. P.  RISNJAK</v>
      </c>
      <c r="E306" s="290" t="s">
        <v>3906</v>
      </c>
      <c r="F306" s="290" t="s">
        <v>2366</v>
      </c>
      <c r="G306" s="290" t="s">
        <v>3715</v>
      </c>
      <c r="I306" s="130"/>
    </row>
    <row r="307" spans="1:9" ht="15" customHeight="1">
      <c r="A307" s="290">
        <v>22195</v>
      </c>
      <c r="B307" s="290" t="s">
        <v>3907</v>
      </c>
      <c r="C307" s="290" t="s">
        <v>3889</v>
      </c>
      <c r="D307" s="290" t="str">
        <f t="shared" si="4"/>
        <v>22195 J. U.  PARK PRIRODE TELAŠĆICA</v>
      </c>
      <c r="E307" s="290" t="s">
        <v>3908</v>
      </c>
      <c r="F307" s="290" t="s">
        <v>2375</v>
      </c>
      <c r="G307" s="290" t="s">
        <v>3715</v>
      </c>
      <c r="I307" s="130"/>
    </row>
    <row r="308" spans="1:9" ht="15" customHeight="1">
      <c r="A308" s="290">
        <v>22200</v>
      </c>
      <c r="B308" s="290" t="s">
        <v>3909</v>
      </c>
      <c r="C308" s="290" t="s">
        <v>3889</v>
      </c>
      <c r="D308" s="290" t="str">
        <f t="shared" si="4"/>
        <v>22200 J. U.  N. P.  PAKLENICA</v>
      </c>
      <c r="E308" s="290" t="s">
        <v>3910</v>
      </c>
      <c r="F308" s="290" t="s">
        <v>2364</v>
      </c>
      <c r="G308" s="290" t="s">
        <v>3715</v>
      </c>
      <c r="I308" s="130"/>
    </row>
    <row r="309" spans="1:9" ht="15" customHeight="1">
      <c r="A309" s="290">
        <v>22218</v>
      </c>
      <c r="B309" s="290" t="s">
        <v>3911</v>
      </c>
      <c r="C309" s="290" t="s">
        <v>3889</v>
      </c>
      <c r="D309" s="290" t="str">
        <f t="shared" si="4"/>
        <v>22218 Javna ustanova Nacionalni park Plitvička jezera</v>
      </c>
      <c r="E309" s="290" t="s">
        <v>3912</v>
      </c>
      <c r="F309" s="290" t="s">
        <v>2365</v>
      </c>
      <c r="G309" s="290" t="s">
        <v>3715</v>
      </c>
      <c r="I309" s="130"/>
    </row>
    <row r="310" spans="1:9" ht="15" customHeight="1">
      <c r="A310" s="290">
        <v>22226</v>
      </c>
      <c r="B310" s="290" t="s">
        <v>3913</v>
      </c>
      <c r="C310" s="290" t="s">
        <v>3889</v>
      </c>
      <c r="D310" s="290" t="str">
        <f t="shared" si="4"/>
        <v>22226 JAVNA USTANOVA  PARK PRIRODE LONJSKO POLJE</v>
      </c>
      <c r="E310" s="290" t="s">
        <v>3914</v>
      </c>
      <c r="F310" s="290" t="s">
        <v>2372</v>
      </c>
      <c r="G310" s="290" t="s">
        <v>3715</v>
      </c>
      <c r="I310" s="130"/>
    </row>
    <row r="311" spans="1:9" ht="15" customHeight="1">
      <c r="A311" s="290">
        <v>22234</v>
      </c>
      <c r="B311" s="290" t="s">
        <v>3915</v>
      </c>
      <c r="C311" s="290" t="s">
        <v>3889</v>
      </c>
      <c r="D311" s="290" t="str">
        <f t="shared" si="4"/>
        <v>22234 J. U.  N. P.  KRKA</v>
      </c>
      <c r="E311" s="290" t="s">
        <v>3916</v>
      </c>
      <c r="F311" s="290" t="s">
        <v>2362</v>
      </c>
      <c r="G311" s="290" t="s">
        <v>3715</v>
      </c>
      <c r="I311" s="130"/>
    </row>
    <row r="312" spans="1:9" ht="15" customHeight="1">
      <c r="A312" s="290">
        <v>22242</v>
      </c>
      <c r="B312" s="290" t="s">
        <v>3841</v>
      </c>
      <c r="C312" s="290" t="s">
        <v>3810</v>
      </c>
      <c r="D312" s="290" t="str">
        <f t="shared" si="4"/>
        <v>22242 GALERIJA KLOVIĆEVI DVORI ZAGREB</v>
      </c>
      <c r="E312" s="290" t="s">
        <v>3842</v>
      </c>
      <c r="F312" s="290" t="s">
        <v>2259</v>
      </c>
      <c r="G312" s="290" t="s">
        <v>3715</v>
      </c>
      <c r="I312" s="130"/>
    </row>
    <row r="313" spans="1:9" ht="15" customHeight="1">
      <c r="A313" s="290">
        <v>22275</v>
      </c>
      <c r="B313" s="290" t="s">
        <v>2157</v>
      </c>
      <c r="C313" s="290" t="s">
        <v>3773</v>
      </c>
      <c r="D313" s="290" t="str">
        <f t="shared" si="4"/>
        <v>22275 URED ZA UDRUGE</v>
      </c>
      <c r="E313" s="290" t="s">
        <v>3775</v>
      </c>
      <c r="F313" s="290" t="s">
        <v>2158</v>
      </c>
      <c r="G313" s="290" t="s">
        <v>3715</v>
      </c>
      <c r="I313" s="130"/>
    </row>
    <row r="314" spans="1:9" ht="15" customHeight="1">
      <c r="A314" s="290">
        <v>22283</v>
      </c>
      <c r="B314" s="290" t="s">
        <v>2489</v>
      </c>
      <c r="C314" s="290" t="s">
        <v>4119</v>
      </c>
      <c r="D314" s="290" t="str">
        <f t="shared" si="4"/>
        <v>22283 DOM ZA ODRASLE OSOBE BIDRUŽICA</v>
      </c>
      <c r="E314" s="290" t="s">
        <v>4190</v>
      </c>
      <c r="F314" s="290" t="s">
        <v>2490</v>
      </c>
      <c r="G314" s="290" t="s">
        <v>3715</v>
      </c>
      <c r="I314" s="130"/>
    </row>
    <row r="315" spans="1:9" ht="15" customHeight="1">
      <c r="A315" s="290">
        <v>22322</v>
      </c>
      <c r="B315" s="290" t="s">
        <v>4181</v>
      </c>
      <c r="C315" s="290" t="s">
        <v>4119</v>
      </c>
      <c r="D315" s="290" t="str">
        <f t="shared" si="4"/>
        <v>22322 CENTAR ZA PRUŽANJE USLUGA U ZAJEDNICI ZEMUNIK</v>
      </c>
      <c r="E315" s="290" t="s">
        <v>4182</v>
      </c>
      <c r="F315" s="290" t="s">
        <v>2516</v>
      </c>
      <c r="G315" s="290" t="s">
        <v>3715</v>
      </c>
      <c r="I315" s="130"/>
    </row>
    <row r="316" spans="1:9">
      <c r="A316" s="290">
        <v>22339</v>
      </c>
      <c r="B316" s="290" t="s">
        <v>2292</v>
      </c>
      <c r="C316" s="290" t="s">
        <v>3810</v>
      </c>
      <c r="D316" s="290" t="str">
        <f t="shared" si="4"/>
        <v>22339 HRVATSKI RESTAURATORSKI ZAVOD</v>
      </c>
      <c r="E316" s="290" t="s">
        <v>3866</v>
      </c>
      <c r="F316" s="290" t="s">
        <v>2293</v>
      </c>
      <c r="G316" s="290" t="s">
        <v>3715</v>
      </c>
      <c r="I316" s="130"/>
    </row>
    <row r="317" spans="1:9" ht="15" customHeight="1">
      <c r="A317" s="290">
        <v>22347</v>
      </c>
      <c r="B317" s="290" t="s">
        <v>3855</v>
      </c>
      <c r="C317" s="290" t="s">
        <v>3810</v>
      </c>
      <c r="D317" s="290" t="str">
        <f t="shared" si="4"/>
        <v>22347 Javna ustanova Zbirka umjetnina Ante i Wiltrude Topić Mimara-Muzej Mimara</v>
      </c>
      <c r="E317" s="290" t="s">
        <v>3856</v>
      </c>
      <c r="F317" s="290" t="s">
        <v>2270</v>
      </c>
      <c r="G317" s="290" t="s">
        <v>3715</v>
      </c>
      <c r="I317" s="130"/>
    </row>
    <row r="318" spans="1:9" ht="15" customHeight="1">
      <c r="A318" s="290">
        <v>22371</v>
      </c>
      <c r="B318" s="290" t="s">
        <v>4023</v>
      </c>
      <c r="C318" s="290" t="s">
        <v>3936</v>
      </c>
      <c r="D318" s="290" t="str">
        <f t="shared" si="4"/>
        <v>22371 VELEUČILIŠTE U KRIŽEVCIMA</v>
      </c>
      <c r="E318" s="290" t="s">
        <v>4024</v>
      </c>
      <c r="F318" s="290" t="s">
        <v>519</v>
      </c>
      <c r="G318" s="290" t="s">
        <v>3715</v>
      </c>
      <c r="I318" s="130"/>
    </row>
    <row r="319" spans="1:9" ht="15" customHeight="1">
      <c r="A319" s="290">
        <v>22427</v>
      </c>
      <c r="B319" s="290" t="s">
        <v>486</v>
      </c>
      <c r="C319" s="290" t="s">
        <v>3936</v>
      </c>
      <c r="D319" s="290" t="str">
        <f t="shared" si="4"/>
        <v>22427 TEHNIČKO VELEUČILIŠTE U ZAGREBU</v>
      </c>
      <c r="E319" s="290" t="s">
        <v>4001</v>
      </c>
      <c r="F319" s="290" t="s">
        <v>488</v>
      </c>
      <c r="G319" s="290" t="s">
        <v>3715</v>
      </c>
      <c r="I319" s="130"/>
    </row>
    <row r="320" spans="1:9" ht="15" customHeight="1">
      <c r="A320" s="290">
        <v>22435</v>
      </c>
      <c r="B320" s="290" t="s">
        <v>4016</v>
      </c>
      <c r="C320" s="290" t="s">
        <v>3936</v>
      </c>
      <c r="D320" s="290" t="str">
        <f t="shared" si="4"/>
        <v>22435 SVEUČILIŠTE U SPLITU -  FILOZOFSKI FAKULTET SPLIT</v>
      </c>
      <c r="E320" s="290" t="s">
        <v>4017</v>
      </c>
      <c r="F320" s="290" t="s">
        <v>360</v>
      </c>
      <c r="G320" s="290" t="s">
        <v>3715</v>
      </c>
      <c r="I320" s="130"/>
    </row>
    <row r="321" spans="1:9" ht="15" customHeight="1">
      <c r="A321" s="290">
        <v>22451</v>
      </c>
      <c r="B321" s="290" t="s">
        <v>371</v>
      </c>
      <c r="C321" s="290" t="s">
        <v>3936</v>
      </c>
      <c r="D321" s="290" t="str">
        <f t="shared" si="4"/>
        <v>22451 SVEUČILIŠTE U SPLITU - MEDICINSKI FAKULTET</v>
      </c>
      <c r="E321" s="290" t="s">
        <v>4009</v>
      </c>
      <c r="F321" s="290" t="s">
        <v>373</v>
      </c>
      <c r="G321" s="290" t="s">
        <v>3715</v>
      </c>
      <c r="I321" s="130"/>
    </row>
    <row r="322" spans="1:9" ht="15" customHeight="1">
      <c r="A322" s="290">
        <v>22460</v>
      </c>
      <c r="B322" s="290" t="s">
        <v>374</v>
      </c>
      <c r="C322" s="290" t="s">
        <v>3936</v>
      </c>
      <c r="D322" s="290" t="str">
        <f t="shared" ref="D322:D385" si="5">A322&amp;" "&amp;B322</f>
        <v>22460 SVEUČILIŠTE U SPLITU - POMORSKI FAKULTET</v>
      </c>
      <c r="E322" s="290" t="s">
        <v>4069</v>
      </c>
      <c r="F322" s="290" t="s">
        <v>375</v>
      </c>
      <c r="G322" s="290" t="s">
        <v>3715</v>
      </c>
      <c r="I322" s="130"/>
    </row>
    <row r="323" spans="1:9" ht="15" customHeight="1">
      <c r="A323" s="290">
        <v>22478</v>
      </c>
      <c r="B323" s="290" t="s">
        <v>4027</v>
      </c>
      <c r="C323" s="290" t="s">
        <v>3936</v>
      </c>
      <c r="D323" s="290" t="str">
        <f t="shared" si="5"/>
        <v xml:space="preserve">22478 Sveučilište u Splitu, Umjetnička akademija </v>
      </c>
      <c r="E323" s="290" t="s">
        <v>4028</v>
      </c>
      <c r="F323" s="290" t="s">
        <v>386</v>
      </c>
      <c r="G323" s="290" t="s">
        <v>3715</v>
      </c>
      <c r="I323" s="130"/>
    </row>
    <row r="324" spans="1:9" ht="15" customHeight="1">
      <c r="A324" s="290">
        <v>22486</v>
      </c>
      <c r="B324" s="290" t="s">
        <v>3992</v>
      </c>
      <c r="C324" s="290" t="s">
        <v>3936</v>
      </c>
      <c r="D324" s="290" t="str">
        <f t="shared" si="5"/>
        <v>22486 Sveučilište Josipa Jurja Strossmayera u Osijeku, Fakultet za odgojne i obrazovne znanosti</v>
      </c>
      <c r="E324" s="290" t="s">
        <v>3993</v>
      </c>
      <c r="F324" s="290" t="s">
        <v>287</v>
      </c>
      <c r="G324" s="290" t="s">
        <v>3715</v>
      </c>
      <c r="I324" s="130"/>
    </row>
    <row r="325" spans="1:9" ht="15" customHeight="1">
      <c r="A325" s="290">
        <v>22494</v>
      </c>
      <c r="B325" s="290" t="s">
        <v>506</v>
      </c>
      <c r="C325" s="290" t="s">
        <v>3936</v>
      </c>
      <c r="D325" s="290" t="str">
        <f t="shared" si="5"/>
        <v>22494 VELEUČILIŠTE U RIJECI</v>
      </c>
      <c r="E325" s="290" t="s">
        <v>4032</v>
      </c>
      <c r="F325" s="290" t="s">
        <v>508</v>
      </c>
      <c r="G325" s="290" t="s">
        <v>3715</v>
      </c>
      <c r="I325" s="130"/>
    </row>
    <row r="326" spans="1:9" ht="15" customHeight="1">
      <c r="A326" s="290">
        <v>22525</v>
      </c>
      <c r="B326" s="290" t="s">
        <v>4095</v>
      </c>
      <c r="C326" s="290" t="s">
        <v>3936</v>
      </c>
      <c r="D326" s="290" t="str">
        <f t="shared" si="5"/>
        <v>22525 HRVATSKI GEOLOŠKI INSTITUT</v>
      </c>
      <c r="E326" s="290" t="s">
        <v>4096</v>
      </c>
      <c r="F326" s="290" t="s">
        <v>555</v>
      </c>
      <c r="G326" s="290" t="s">
        <v>3715</v>
      </c>
      <c r="I326" s="130"/>
    </row>
    <row r="327" spans="1:9" ht="15" customHeight="1">
      <c r="A327" s="290">
        <v>22568</v>
      </c>
      <c r="B327" s="290" t="s">
        <v>2396</v>
      </c>
      <c r="C327" s="290" t="s">
        <v>3936</v>
      </c>
      <c r="D327" s="290" t="str">
        <f t="shared" si="5"/>
        <v>22568 SVEUČILIŠTE U RIJECI, POMORSKI FAKULTET</v>
      </c>
      <c r="E327" s="290" t="s">
        <v>4060</v>
      </c>
      <c r="F327" s="290" t="s">
        <v>332</v>
      </c>
      <c r="G327" s="290" t="s">
        <v>3715</v>
      </c>
      <c r="I327" s="130"/>
    </row>
    <row r="328" spans="1:9" ht="15" customHeight="1">
      <c r="A328" s="290">
        <v>22621</v>
      </c>
      <c r="B328" s="290" t="s">
        <v>568</v>
      </c>
      <c r="C328" s="290" t="s">
        <v>3936</v>
      </c>
      <c r="D328" s="290" t="str">
        <f t="shared" si="5"/>
        <v>22621 INSTITUT ZA RAZVOJ I MEĐUNARODNE ODNOSE</v>
      </c>
      <c r="E328" s="290" t="s">
        <v>4097</v>
      </c>
      <c r="F328" s="290" t="s">
        <v>569</v>
      </c>
      <c r="G328" s="290" t="s">
        <v>3715</v>
      </c>
      <c r="I328" s="130"/>
    </row>
    <row r="329" spans="1:9" ht="15" customHeight="1">
      <c r="A329" s="290">
        <v>22824</v>
      </c>
      <c r="B329" s="290" t="s">
        <v>509</v>
      </c>
      <c r="C329" s="290" t="s">
        <v>3936</v>
      </c>
      <c r="D329" s="290" t="str">
        <f t="shared" si="5"/>
        <v>22824 VELEUČILIŠTE U ŠIBENIKU</v>
      </c>
      <c r="E329" s="290" t="s">
        <v>4045</v>
      </c>
      <c r="F329" s="290" t="s">
        <v>512</v>
      </c>
      <c r="G329" s="290" t="s">
        <v>3715</v>
      </c>
      <c r="I329" s="130"/>
    </row>
    <row r="330" spans="1:9" ht="15" customHeight="1">
      <c r="A330" s="290">
        <v>22832</v>
      </c>
      <c r="B330" s="290" t="s">
        <v>520</v>
      </c>
      <c r="C330" s="290" t="s">
        <v>3936</v>
      </c>
      <c r="D330" s="290" t="str">
        <f t="shared" si="5"/>
        <v>22832 ZDRAVSTVENO VELEUČILIŠTE</v>
      </c>
      <c r="E330" s="290" t="s">
        <v>4012</v>
      </c>
      <c r="F330" s="290" t="s">
        <v>522</v>
      </c>
      <c r="G330" s="290" t="s">
        <v>3715</v>
      </c>
      <c r="I330" s="130"/>
    </row>
    <row r="331" spans="1:9" ht="15" customHeight="1">
      <c r="A331" s="290">
        <v>22849</v>
      </c>
      <c r="B331" s="290" t="s">
        <v>4042</v>
      </c>
      <c r="C331" s="290" t="s">
        <v>3936</v>
      </c>
      <c r="D331" s="290" t="str">
        <f t="shared" si="5"/>
        <v>22849 SVEUČILIŠTE J.J. STROSSMAYERA U OSIJEKU - MEDICINSKI FAKULTET</v>
      </c>
      <c r="E331" s="290" t="s">
        <v>4043</v>
      </c>
      <c r="F331" s="290" t="s">
        <v>280</v>
      </c>
      <c r="G331" s="290" t="s">
        <v>3715</v>
      </c>
      <c r="I331" s="130"/>
    </row>
    <row r="332" spans="1:9" ht="15" customHeight="1">
      <c r="A332" s="290">
        <v>22857</v>
      </c>
      <c r="B332" s="290" t="s">
        <v>322</v>
      </c>
      <c r="C332" s="290" t="s">
        <v>3936</v>
      </c>
      <c r="D332" s="290" t="str">
        <f t="shared" si="5"/>
        <v>22857 SVEUČILIŠTE U RIJECI - FILOZOFSKI FAKULTET</v>
      </c>
      <c r="E332" s="290" t="s">
        <v>4046</v>
      </c>
      <c r="F332" s="290" t="s">
        <v>324</v>
      </c>
      <c r="G332" s="290" t="s">
        <v>3715</v>
      </c>
      <c r="I332" s="130"/>
    </row>
    <row r="333" spans="1:9" ht="15" customHeight="1">
      <c r="A333" s="290">
        <v>23243</v>
      </c>
      <c r="B333" s="290" t="s">
        <v>2368</v>
      </c>
      <c r="C333" s="290" t="s">
        <v>3889</v>
      </c>
      <c r="D333" s="290" t="str">
        <f t="shared" si="5"/>
        <v>23243 J. U. PARK PRIRODE BIOKOVO</v>
      </c>
      <c r="E333" s="290" t="s">
        <v>3927</v>
      </c>
      <c r="F333" s="290" t="s">
        <v>2369</v>
      </c>
      <c r="G333" s="290" t="s">
        <v>3715</v>
      </c>
      <c r="I333" s="130"/>
    </row>
    <row r="334" spans="1:9" ht="15" customHeight="1">
      <c r="A334" s="290">
        <v>23286</v>
      </c>
      <c r="B334" s="290" t="s">
        <v>562</v>
      </c>
      <c r="C334" s="290" t="s">
        <v>3936</v>
      </c>
      <c r="D334" s="290" t="str">
        <f t="shared" si="5"/>
        <v>23286 INSTITUT ZA JAVNE FINANCIJE</v>
      </c>
      <c r="E334" s="290" t="s">
        <v>4082</v>
      </c>
      <c r="F334" s="290" t="s">
        <v>564</v>
      </c>
      <c r="G334" s="290" t="s">
        <v>3715</v>
      </c>
      <c r="I334" s="130"/>
    </row>
    <row r="335" spans="1:9" ht="15" customHeight="1">
      <c r="A335" s="290">
        <v>23368</v>
      </c>
      <c r="B335" s="290" t="s">
        <v>3945</v>
      </c>
      <c r="C335" s="290" t="s">
        <v>3936</v>
      </c>
      <c r="D335" s="290" t="str">
        <f t="shared" si="5"/>
        <v>23368 SVEUČILIŠTE U SPLITU , KATOLIČKI BOGOSLOVNI FAKULTET</v>
      </c>
      <c r="E335" s="290" t="s">
        <v>3946</v>
      </c>
      <c r="F335" s="290" t="s">
        <v>3947</v>
      </c>
      <c r="G335" s="290" t="s">
        <v>3715</v>
      </c>
      <c r="I335" s="130"/>
    </row>
    <row r="336" spans="1:9" ht="15" customHeight="1">
      <c r="A336" s="290">
        <v>23405</v>
      </c>
      <c r="B336" s="290" t="s">
        <v>2677</v>
      </c>
      <c r="C336" s="290" t="s">
        <v>4325</v>
      </c>
      <c r="D336" s="290" t="str">
        <f t="shared" si="5"/>
        <v>23405 TRGOVAČKI SUD U ZADRU</v>
      </c>
      <c r="E336" s="290" t="s">
        <v>4387</v>
      </c>
      <c r="F336" s="290" t="s">
        <v>2678</v>
      </c>
      <c r="G336" s="290" t="s">
        <v>3715</v>
      </c>
      <c r="I336" s="130"/>
    </row>
    <row r="337" spans="1:9" ht="15" customHeight="1">
      <c r="A337" s="290">
        <v>23421</v>
      </c>
      <c r="B337" s="290" t="s">
        <v>2655</v>
      </c>
      <c r="C337" s="290" t="s">
        <v>4325</v>
      </c>
      <c r="D337" s="290" t="str">
        <f t="shared" si="5"/>
        <v>23421 ŽUPANIJSKI SUD U VELIKOJ GORICI</v>
      </c>
      <c r="E337" s="290" t="s">
        <v>4386</v>
      </c>
      <c r="F337" s="290" t="s">
        <v>2656</v>
      </c>
      <c r="G337" s="290" t="s">
        <v>3715</v>
      </c>
      <c r="I337" s="130"/>
    </row>
    <row r="338" spans="1:9" ht="15" customHeight="1">
      <c r="A338" s="290">
        <v>23456</v>
      </c>
      <c r="B338" s="290" t="s">
        <v>2695</v>
      </c>
      <c r="C338" s="290" t="s">
        <v>4325</v>
      </c>
      <c r="D338" s="290" t="str">
        <f t="shared" si="5"/>
        <v>23456 ŽUPANIJSKO DRŽAVNO ODVJETNIŠTVO U SLAVONSKOM BRODU</v>
      </c>
      <c r="E338" s="290" t="s">
        <v>4396</v>
      </c>
      <c r="F338" s="290" t="s">
        <v>2696</v>
      </c>
      <c r="G338" s="290" t="s">
        <v>3715</v>
      </c>
      <c r="I338" s="130"/>
    </row>
    <row r="339" spans="1:9" ht="15" customHeight="1">
      <c r="A339" s="290">
        <v>23497</v>
      </c>
      <c r="B339" s="290" t="s">
        <v>3897</v>
      </c>
      <c r="C339" s="290" t="s">
        <v>3889</v>
      </c>
      <c r="D339" s="290" t="str">
        <f t="shared" si="5"/>
        <v>23497 J. U.  PARK PRIRODE MEDVEDNICA</v>
      </c>
      <c r="E339" s="290" t="s">
        <v>3898</v>
      </c>
      <c r="F339" s="290" t="s">
        <v>2373</v>
      </c>
      <c r="G339" s="290" t="s">
        <v>3715</v>
      </c>
      <c r="I339" s="130"/>
    </row>
    <row r="340" spans="1:9" ht="15" customHeight="1">
      <c r="A340" s="290">
        <v>23569</v>
      </c>
      <c r="B340" s="290" t="s">
        <v>2501</v>
      </c>
      <c r="C340" s="290" t="s">
        <v>4119</v>
      </c>
      <c r="D340" s="290" t="str">
        <f t="shared" si="5"/>
        <v>23569 DOM ZA ODRASLE OSOBE TURNIĆ</v>
      </c>
      <c r="E340" s="290" t="s">
        <v>4191</v>
      </c>
      <c r="F340" s="290" t="s">
        <v>2502</v>
      </c>
      <c r="G340" s="290" t="s">
        <v>3715</v>
      </c>
      <c r="I340" s="130"/>
    </row>
    <row r="341" spans="1:9" ht="15" customHeight="1">
      <c r="A341" s="290">
        <v>23577</v>
      </c>
      <c r="B341" s="290" t="s">
        <v>2217</v>
      </c>
      <c r="C341" s="290" t="s">
        <v>3810</v>
      </c>
      <c r="D341" s="290" t="str">
        <f t="shared" si="5"/>
        <v>23577 DRŽAVNI ARHIV U GOSPIĆU</v>
      </c>
      <c r="E341" s="290" t="s">
        <v>3819</v>
      </c>
      <c r="F341" s="290" t="s">
        <v>2218</v>
      </c>
      <c r="G341" s="290" t="s">
        <v>3715</v>
      </c>
      <c r="I341" s="130"/>
    </row>
    <row r="342" spans="1:9" ht="15" customHeight="1">
      <c r="A342" s="290">
        <v>23585</v>
      </c>
      <c r="B342" s="290" t="s">
        <v>2288</v>
      </c>
      <c r="C342" s="290" t="s">
        <v>3810</v>
      </c>
      <c r="D342" s="290" t="str">
        <f t="shared" si="5"/>
        <v>23585 HRVATSKA KNJIŽNICA ZA SLIJEPE</v>
      </c>
      <c r="E342" s="290" t="s">
        <v>3862</v>
      </c>
      <c r="F342" s="290" t="s">
        <v>2289</v>
      </c>
      <c r="G342" s="290" t="s">
        <v>3715</v>
      </c>
      <c r="I342" s="130"/>
    </row>
    <row r="343" spans="1:9" ht="15" customHeight="1">
      <c r="A343" s="290">
        <v>23593</v>
      </c>
      <c r="B343" s="290" t="s">
        <v>2268</v>
      </c>
      <c r="C343" s="290" t="s">
        <v>3810</v>
      </c>
      <c r="D343" s="290" t="str">
        <f t="shared" si="5"/>
        <v>23593 J. U. SPOMEN PODRUČJE JASENOVAC</v>
      </c>
      <c r="E343" s="290" t="s">
        <v>3836</v>
      </c>
      <c r="F343" s="290" t="s">
        <v>2269</v>
      </c>
      <c r="G343" s="290" t="s">
        <v>3715</v>
      </c>
      <c r="I343" s="130"/>
    </row>
    <row r="344" spans="1:9" ht="15" customHeight="1">
      <c r="A344" s="290">
        <v>23616</v>
      </c>
      <c r="B344" s="290" t="s">
        <v>2557</v>
      </c>
      <c r="C344" s="290" t="s">
        <v>4242</v>
      </c>
      <c r="D344" s="290" t="str">
        <f t="shared" si="5"/>
        <v>23616 IMUNOLOŠKI ZAVOD</v>
      </c>
      <c r="E344" s="290" t="s">
        <v>2558</v>
      </c>
      <c r="F344" s="290" t="s">
        <v>2559</v>
      </c>
      <c r="G344" s="290" t="s">
        <v>3715</v>
      </c>
      <c r="I344" s="130"/>
    </row>
    <row r="345" spans="1:9" ht="15" customHeight="1">
      <c r="A345" s="290">
        <v>23649</v>
      </c>
      <c r="B345" s="290" t="s">
        <v>4459</v>
      </c>
      <c r="C345" s="290" t="s">
        <v>4325</v>
      </c>
      <c r="D345" s="290" t="str">
        <f t="shared" si="5"/>
        <v>23649 DRŽAVNO ODVJETNIŠTVO URED ZA SUZBIJANJE KORUPCIJE I ORGANIZIRANOG KRIMINALITETA</v>
      </c>
      <c r="E345" s="290" t="s">
        <v>4460</v>
      </c>
      <c r="F345" s="290" t="s">
        <v>2841</v>
      </c>
      <c r="G345" s="290" t="s">
        <v>3715</v>
      </c>
      <c r="I345" s="130"/>
    </row>
    <row r="346" spans="1:9" ht="15" customHeight="1">
      <c r="A346" s="290">
        <v>23657</v>
      </c>
      <c r="B346" s="290" t="s">
        <v>4183</v>
      </c>
      <c r="C346" s="290" t="s">
        <v>4119</v>
      </c>
      <c r="D346" s="290" t="str">
        <f t="shared" si="5"/>
        <v xml:space="preserve">23657 DOM ZA ODRASLE OSOBE VILA MARIA </v>
      </c>
      <c r="E346" s="290" t="s">
        <v>4184</v>
      </c>
      <c r="F346" s="290" t="s">
        <v>2513</v>
      </c>
      <c r="G346" s="290" t="s">
        <v>3715</v>
      </c>
      <c r="I346" s="130"/>
    </row>
    <row r="347" spans="1:9" ht="15" customHeight="1">
      <c r="A347" s="290">
        <v>23665</v>
      </c>
      <c r="B347" s="290" t="s">
        <v>4105</v>
      </c>
      <c r="C347" s="290" t="s">
        <v>3936</v>
      </c>
      <c r="D347" s="290" t="str">
        <f t="shared" si="5"/>
        <v>23665 SVEUČILIŠTE U ZAGREBU  SVEUČILIŠNI RAČUNSKI CENTAR</v>
      </c>
      <c r="E347" s="290" t="s">
        <v>4106</v>
      </c>
      <c r="F347" s="290" t="s">
        <v>606</v>
      </c>
      <c r="G347" s="290" t="s">
        <v>3715</v>
      </c>
      <c r="I347" s="130"/>
    </row>
    <row r="348" spans="1:9">
      <c r="A348" s="290">
        <v>23673</v>
      </c>
      <c r="B348" s="290" t="s">
        <v>2165</v>
      </c>
      <c r="C348" s="290" t="s">
        <v>3773</v>
      </c>
      <c r="D348" s="290" t="str">
        <f t="shared" si="5"/>
        <v>23673 URED ZA PROTOKOL</v>
      </c>
      <c r="E348" s="290" t="s">
        <v>3782</v>
      </c>
      <c r="F348" s="290" t="s">
        <v>2166</v>
      </c>
      <c r="G348" s="290" t="s">
        <v>3715</v>
      </c>
      <c r="I348" s="130"/>
    </row>
    <row r="349" spans="1:9" ht="15" customHeight="1">
      <c r="A349" s="290">
        <v>23690</v>
      </c>
      <c r="B349" s="290" t="s">
        <v>2168</v>
      </c>
      <c r="C349" s="290" t="s">
        <v>3773</v>
      </c>
      <c r="D349" s="290" t="str">
        <f t="shared" si="5"/>
        <v>23690 DIREKCIJA ZA KORIŠTENJE SLUŽBENIH ZRAKOPLOVA</v>
      </c>
      <c r="E349" s="290" t="s">
        <v>3785</v>
      </c>
      <c r="F349" s="290" t="s">
        <v>2169</v>
      </c>
      <c r="G349" s="290" t="s">
        <v>3715</v>
      </c>
      <c r="I349" s="130"/>
    </row>
    <row r="350" spans="1:9" ht="15" customHeight="1">
      <c r="A350" s="290">
        <v>23745</v>
      </c>
      <c r="B350" s="290" t="s">
        <v>3783</v>
      </c>
      <c r="C350" s="290" t="s">
        <v>3773</v>
      </c>
      <c r="D350" s="290" t="str">
        <f t="shared" si="5"/>
        <v>23745 URED  VLADE RH ZA UNUTARNJU REVIZIJU</v>
      </c>
      <c r="E350" s="290" t="s">
        <v>3784</v>
      </c>
      <c r="F350" s="290" t="s">
        <v>2167</v>
      </c>
      <c r="G350" s="290" t="s">
        <v>3715</v>
      </c>
      <c r="I350" s="130"/>
    </row>
    <row r="351" spans="1:9" ht="15" customHeight="1">
      <c r="A351" s="290">
        <v>23753</v>
      </c>
      <c r="B351" s="290" t="s">
        <v>3772</v>
      </c>
      <c r="C351" s="290" t="s">
        <v>3773</v>
      </c>
      <c r="D351" s="290" t="str">
        <f t="shared" si="5"/>
        <v>23753 URED PREDSJEDNIKA VLADE RH</v>
      </c>
      <c r="E351" s="290" t="s">
        <v>3774</v>
      </c>
      <c r="F351" s="290" t="s">
        <v>2155</v>
      </c>
      <c r="G351" s="290" t="s">
        <v>3715</v>
      </c>
      <c r="I351" s="130"/>
    </row>
    <row r="352" spans="1:9" ht="15" customHeight="1">
      <c r="A352" s="290">
        <v>23807</v>
      </c>
      <c r="B352" s="290" t="s">
        <v>2703</v>
      </c>
      <c r="C352" s="290" t="s">
        <v>4325</v>
      </c>
      <c r="D352" s="290" t="str">
        <f t="shared" si="5"/>
        <v>23807 ŽUPANIJSKO DRŽAVNO ODVJETNIŠTVO U VELIKOJ GORICI</v>
      </c>
      <c r="E352" s="290" t="s">
        <v>4409</v>
      </c>
      <c r="F352" s="290" t="s">
        <v>2704</v>
      </c>
      <c r="G352" s="290" t="s">
        <v>3715</v>
      </c>
      <c r="I352" s="130"/>
    </row>
    <row r="353" spans="1:9" ht="15" customHeight="1">
      <c r="A353" s="290">
        <v>23815</v>
      </c>
      <c r="B353" s="290" t="s">
        <v>305</v>
      </c>
      <c r="C353" s="290" t="s">
        <v>3936</v>
      </c>
      <c r="D353" s="290" t="str">
        <f t="shared" si="5"/>
        <v>23815 SVEUČILIŠTE U ZADRU</v>
      </c>
      <c r="E353" s="290" t="s">
        <v>4059</v>
      </c>
      <c r="F353" s="290" t="s">
        <v>307</v>
      </c>
      <c r="G353" s="290" t="s">
        <v>3715</v>
      </c>
      <c r="I353" s="130"/>
    </row>
    <row r="354" spans="1:9" ht="15" customHeight="1">
      <c r="A354" s="290">
        <v>23962</v>
      </c>
      <c r="B354" s="290" t="s">
        <v>607</v>
      </c>
      <c r="C354" s="290" t="s">
        <v>3936</v>
      </c>
      <c r="D354" s="290" t="str">
        <f t="shared" si="5"/>
        <v>23962 AGENCIJA ZA ODGOJ I OBRAZOVANJE</v>
      </c>
      <c r="E354" s="290" t="s">
        <v>4101</v>
      </c>
      <c r="F354" s="290" t="s">
        <v>608</v>
      </c>
      <c r="G354" s="290" t="s">
        <v>3715</v>
      </c>
      <c r="I354" s="130"/>
    </row>
    <row r="355" spans="1:9" ht="15" customHeight="1">
      <c r="A355" s="290">
        <v>23979</v>
      </c>
      <c r="B355" s="290" t="s">
        <v>2160</v>
      </c>
      <c r="C355" s="290" t="s">
        <v>3773</v>
      </c>
      <c r="D355" s="290" t="str">
        <f t="shared" si="5"/>
        <v>23979 STRUČNA SLUŽBA SAVJETA ZA NACIONALNE MANJINE</v>
      </c>
      <c r="E355" s="290" t="s">
        <v>3778</v>
      </c>
      <c r="F355" s="290" t="s">
        <v>2161</v>
      </c>
      <c r="G355" s="290" t="s">
        <v>3715</v>
      </c>
      <c r="I355" s="130"/>
    </row>
    <row r="356" spans="1:9" ht="15" customHeight="1">
      <c r="A356" s="290">
        <v>24027</v>
      </c>
      <c r="B356" s="290" t="s">
        <v>2845</v>
      </c>
      <c r="C356" s="290" t="s">
        <v>3713</v>
      </c>
      <c r="D356" s="290" t="str">
        <f t="shared" si="5"/>
        <v>24027 PRAVOBRANITELJ ZA DJECU</v>
      </c>
      <c r="E356" s="290" t="s">
        <v>3750</v>
      </c>
      <c r="F356" s="290" t="s">
        <v>2846</v>
      </c>
      <c r="G356" s="290" t="s">
        <v>3715</v>
      </c>
      <c r="I356" s="130"/>
    </row>
    <row r="357" spans="1:9" ht="15" customHeight="1">
      <c r="A357" s="290">
        <v>24051</v>
      </c>
      <c r="B357" s="290" t="s">
        <v>2174</v>
      </c>
      <c r="C357" s="290" t="s">
        <v>3773</v>
      </c>
      <c r="D357" s="290" t="str">
        <f t="shared" si="5"/>
        <v>24051 URED ZA RAVNOPRAVNOST SPOLOVA</v>
      </c>
      <c r="E357" s="290" t="s">
        <v>3788</v>
      </c>
      <c r="F357" s="290" t="s">
        <v>2175</v>
      </c>
      <c r="G357" s="290" t="s">
        <v>3715</v>
      </c>
      <c r="I357" s="130"/>
    </row>
    <row r="358" spans="1:9" ht="15" customHeight="1">
      <c r="A358" s="290">
        <v>24060</v>
      </c>
      <c r="B358" s="290" t="s">
        <v>2847</v>
      </c>
      <c r="C358" s="290" t="s">
        <v>3713</v>
      </c>
      <c r="D358" s="290" t="str">
        <f t="shared" si="5"/>
        <v>24060 PRAVOBRANITELJ/ICA ZA RAVNOPRAVNOST SPOLOVA</v>
      </c>
      <c r="E358" s="290" t="s">
        <v>3751</v>
      </c>
      <c r="F358" s="290" t="s">
        <v>2848</v>
      </c>
      <c r="G358" s="290" t="s">
        <v>3715</v>
      </c>
      <c r="I358" s="130"/>
    </row>
    <row r="359" spans="1:9" ht="15" customHeight="1">
      <c r="A359" s="290">
        <v>24086</v>
      </c>
      <c r="B359" s="290" t="s">
        <v>4354</v>
      </c>
      <c r="C359" s="290" t="s">
        <v>4325</v>
      </c>
      <c r="D359" s="290" t="str">
        <f t="shared" si="5"/>
        <v>24086 CENTAR ZA IZOBRAZBU</v>
      </c>
      <c r="E359" s="290" t="s">
        <v>4355</v>
      </c>
      <c r="F359" s="290" t="s">
        <v>2568</v>
      </c>
      <c r="G359" s="290" t="s">
        <v>3715</v>
      </c>
      <c r="I359" s="130"/>
    </row>
    <row r="360" spans="1:9" ht="15" customHeight="1">
      <c r="A360" s="290">
        <v>24094</v>
      </c>
      <c r="B360" s="290" t="s">
        <v>2854</v>
      </c>
      <c r="C360" s="290" t="s">
        <v>3713</v>
      </c>
      <c r="D360" s="290" t="str">
        <f t="shared" si="5"/>
        <v>24094 DRŽAVNA KOMISIJA ZA KONTROLU POSTUPAKA JAVNE NABAVE</v>
      </c>
      <c r="E360" s="290" t="s">
        <v>3756</v>
      </c>
      <c r="F360" s="290" t="s">
        <v>2855</v>
      </c>
      <c r="G360" s="290" t="s">
        <v>3715</v>
      </c>
      <c r="I360" s="130"/>
    </row>
    <row r="361" spans="1:9" ht="15" customHeight="1">
      <c r="A361" s="290">
        <v>24141</v>
      </c>
      <c r="B361" s="290" t="s">
        <v>301</v>
      </c>
      <c r="C361" s="290" t="s">
        <v>3936</v>
      </c>
      <c r="D361" s="290" t="str">
        <f t="shared" si="5"/>
        <v>24141 SVEUČILIŠTE U DUBROVNIKU</v>
      </c>
      <c r="E361" s="290" t="s">
        <v>3950</v>
      </c>
      <c r="F361" s="290" t="s">
        <v>304</v>
      </c>
      <c r="G361" s="290" t="s">
        <v>3715</v>
      </c>
      <c r="I361" s="130"/>
    </row>
    <row r="362" spans="1:9" ht="15" customHeight="1">
      <c r="A362" s="290">
        <v>24168</v>
      </c>
      <c r="B362" s="290" t="s">
        <v>2402</v>
      </c>
      <c r="C362" s="290" t="s">
        <v>4119</v>
      </c>
      <c r="D362" s="290" t="str">
        <f t="shared" si="5"/>
        <v>24168 SREDIŠNJI REGISTAR OSIGURANIKA</v>
      </c>
      <c r="E362" s="290" t="s">
        <v>4121</v>
      </c>
      <c r="F362" s="290" t="s">
        <v>2403</v>
      </c>
      <c r="G362" s="290" t="s">
        <v>3715</v>
      </c>
      <c r="I362" s="130"/>
    </row>
    <row r="363" spans="1:9" ht="15" customHeight="1">
      <c r="A363" s="290">
        <v>25860</v>
      </c>
      <c r="B363" s="290" t="s">
        <v>2858</v>
      </c>
      <c r="C363" s="290" t="s">
        <v>3713</v>
      </c>
      <c r="D363" s="290" t="str">
        <f t="shared" si="5"/>
        <v>25860 AGENCIJA ZA ZAŠTITU OSOBNIH PODATAKA</v>
      </c>
      <c r="E363" s="290" t="s">
        <v>3758</v>
      </c>
      <c r="F363" s="290" t="s">
        <v>2859</v>
      </c>
      <c r="G363" s="290" t="s">
        <v>3715</v>
      </c>
      <c r="I363" s="130"/>
    </row>
    <row r="364" spans="1:9" ht="15" customHeight="1">
      <c r="A364" s="290">
        <v>25878</v>
      </c>
      <c r="B364" s="290" t="s">
        <v>3863</v>
      </c>
      <c r="C364" s="290" t="s">
        <v>3810</v>
      </c>
      <c r="D364" s="290" t="str">
        <f t="shared" si="5"/>
        <v>25878 HRVATSKO NARODNO KAZALIŠTE U ZAGREBU</v>
      </c>
      <c r="E364" s="290" t="s">
        <v>3864</v>
      </c>
      <c r="F364" s="290" t="s">
        <v>2294</v>
      </c>
      <c r="G364" s="290" t="s">
        <v>3715</v>
      </c>
      <c r="I364" s="130"/>
    </row>
    <row r="365" spans="1:9" ht="15" customHeight="1">
      <c r="A365" s="290">
        <v>25917</v>
      </c>
      <c r="B365" s="290" t="s">
        <v>2189</v>
      </c>
      <c r="C365" s="290" t="s">
        <v>3799</v>
      </c>
      <c r="D365" s="290" t="str">
        <f t="shared" si="5"/>
        <v>25917 HRVATSKA MATICA ISELJENIKA</v>
      </c>
      <c r="E365" s="290" t="s">
        <v>3800</v>
      </c>
      <c r="F365" s="290" t="s">
        <v>2190</v>
      </c>
      <c r="G365" s="290" t="s">
        <v>3715</v>
      </c>
      <c r="I365" s="130"/>
    </row>
    <row r="366" spans="1:9" ht="15" customHeight="1">
      <c r="A366" s="290">
        <v>25925</v>
      </c>
      <c r="B366" s="290" t="s">
        <v>3917</v>
      </c>
      <c r="C366" s="290" t="s">
        <v>3889</v>
      </c>
      <c r="D366" s="290" t="str">
        <f t="shared" si="5"/>
        <v>25925 Javna ustanova Park prirode Učka</v>
      </c>
      <c r="E366" s="290" t="s">
        <v>3918</v>
      </c>
      <c r="F366" s="290" t="s">
        <v>2376</v>
      </c>
      <c r="G366" s="290" t="s">
        <v>3715</v>
      </c>
      <c r="I366" s="130"/>
    </row>
    <row r="367" spans="1:9" ht="15" customHeight="1">
      <c r="A367" s="290">
        <v>25933</v>
      </c>
      <c r="B367" s="290" t="s">
        <v>3895</v>
      </c>
      <c r="C367" s="290" t="s">
        <v>3889</v>
      </c>
      <c r="D367" s="290" t="str">
        <f t="shared" si="5"/>
        <v>25933 Javna ustanova PARK PRIRODE VELEBIT</v>
      </c>
      <c r="E367" s="290" t="s">
        <v>3896</v>
      </c>
      <c r="F367" s="290" t="s">
        <v>2377</v>
      </c>
      <c r="G367" s="290" t="s">
        <v>3715</v>
      </c>
      <c r="I367" s="130"/>
    </row>
    <row r="368" spans="1:9" ht="15" customHeight="1">
      <c r="A368" s="290">
        <v>25968</v>
      </c>
      <c r="B368" s="290" t="s">
        <v>4322</v>
      </c>
      <c r="C368" s="290" t="s">
        <v>4242</v>
      </c>
      <c r="D368" s="290" t="str">
        <f t="shared" si="5"/>
        <v>25968 KLINIČKA BOLNICA SVETI DUH</v>
      </c>
      <c r="E368" s="290" t="s">
        <v>4323</v>
      </c>
      <c r="F368" s="290" t="s">
        <v>4324</v>
      </c>
      <c r="G368" s="290" t="s">
        <v>3715</v>
      </c>
      <c r="I368" s="130"/>
    </row>
    <row r="369" spans="1:9" ht="15" customHeight="1">
      <c r="A369" s="290">
        <v>26346</v>
      </c>
      <c r="B369" s="290" t="s">
        <v>2553</v>
      </c>
      <c r="C369" s="290" t="s">
        <v>4242</v>
      </c>
      <c r="D369" s="290" t="str">
        <f t="shared" si="5"/>
        <v>26346 HRVATSKI ZAVOD ZA JAVNO ZDRAVSTVO</v>
      </c>
      <c r="E369" s="290" t="s">
        <v>4258</v>
      </c>
      <c r="F369" s="290" t="s">
        <v>2554</v>
      </c>
      <c r="G369" s="290" t="s">
        <v>3715</v>
      </c>
      <c r="I369" s="130"/>
    </row>
    <row r="370" spans="1:9" ht="15" customHeight="1">
      <c r="A370" s="290">
        <v>26354</v>
      </c>
      <c r="B370" s="290" t="s">
        <v>2555</v>
      </c>
      <c r="C370" s="290" t="s">
        <v>4242</v>
      </c>
      <c r="D370" s="290" t="str">
        <f t="shared" si="5"/>
        <v>26354 HRVATSKI ZAVOD ZA TRANSFUZIJSKU MEDICINU</v>
      </c>
      <c r="E370" s="290" t="s">
        <v>4256</v>
      </c>
      <c r="F370" s="290" t="s">
        <v>2556</v>
      </c>
      <c r="G370" s="290" t="s">
        <v>3715</v>
      </c>
      <c r="I370" s="130"/>
    </row>
    <row r="371" spans="1:9" ht="15" customHeight="1">
      <c r="A371" s="290">
        <v>26379</v>
      </c>
      <c r="B371" s="290" t="s">
        <v>2534</v>
      </c>
      <c r="C371" s="290" t="s">
        <v>4242</v>
      </c>
      <c r="D371" s="290" t="str">
        <f t="shared" si="5"/>
        <v>26379 KLINIČKI BOLNIČKI CENTAR RIJEKA</v>
      </c>
      <c r="E371" s="290" t="s">
        <v>4247</v>
      </c>
      <c r="F371" s="290" t="s">
        <v>2535</v>
      </c>
      <c r="G371" s="290" t="s">
        <v>3715</v>
      </c>
      <c r="I371" s="130"/>
    </row>
    <row r="372" spans="1:9" ht="15" customHeight="1">
      <c r="A372" s="290">
        <v>26387</v>
      </c>
      <c r="B372" s="290" t="s">
        <v>2530</v>
      </c>
      <c r="C372" s="290" t="s">
        <v>4242</v>
      </c>
      <c r="D372" s="290" t="str">
        <f t="shared" si="5"/>
        <v>26387 KLINIČKA BOLNICA MERKUR</v>
      </c>
      <c r="E372" s="290" t="s">
        <v>4248</v>
      </c>
      <c r="F372" s="290" t="s">
        <v>2531</v>
      </c>
      <c r="G372" s="290" t="s">
        <v>3715</v>
      </c>
      <c r="I372" s="130"/>
    </row>
    <row r="373" spans="1:9" ht="15" customHeight="1">
      <c r="A373" s="290">
        <v>26395</v>
      </c>
      <c r="B373" s="290" t="s">
        <v>2536</v>
      </c>
      <c r="C373" s="290" t="s">
        <v>4242</v>
      </c>
      <c r="D373" s="290" t="str">
        <f t="shared" si="5"/>
        <v>26395 KLINIČKI BOLNIČKI CENTAR SESTRE MILOSRDNICE</v>
      </c>
      <c r="E373" s="290" t="s">
        <v>4249</v>
      </c>
      <c r="F373" s="290" t="s">
        <v>2537</v>
      </c>
      <c r="G373" s="290" t="s">
        <v>3715</v>
      </c>
      <c r="I373" s="130"/>
    </row>
    <row r="374" spans="1:9" ht="15" customHeight="1">
      <c r="A374" s="290">
        <v>26400</v>
      </c>
      <c r="B374" s="290" t="s">
        <v>2532</v>
      </c>
      <c r="C374" s="290" t="s">
        <v>4242</v>
      </c>
      <c r="D374" s="290" t="str">
        <f t="shared" si="5"/>
        <v>26400 KLINIČKI BOLNIČKI CENTAR OSIJEK</v>
      </c>
      <c r="E374" s="290" t="s">
        <v>4250</v>
      </c>
      <c r="F374" s="290" t="s">
        <v>2533</v>
      </c>
      <c r="G374" s="290" t="s">
        <v>3715</v>
      </c>
      <c r="I374" s="130"/>
    </row>
    <row r="375" spans="1:9" ht="15" customHeight="1">
      <c r="A375" s="290">
        <v>26418</v>
      </c>
      <c r="B375" s="290" t="s">
        <v>2538</v>
      </c>
      <c r="C375" s="290" t="s">
        <v>4242</v>
      </c>
      <c r="D375" s="290" t="str">
        <f t="shared" si="5"/>
        <v>26418 KLINIČKI BOLNIČKI CENTAR SPLIT</v>
      </c>
      <c r="E375" s="290" t="s">
        <v>4243</v>
      </c>
      <c r="F375" s="290" t="s">
        <v>2539</v>
      </c>
      <c r="G375" s="290" t="s">
        <v>3715</v>
      </c>
      <c r="I375" s="130"/>
    </row>
    <row r="376" spans="1:9" ht="15" customHeight="1">
      <c r="A376" s="290">
        <v>26426</v>
      </c>
      <c r="B376" s="290" t="s">
        <v>2546</v>
      </c>
      <c r="C376" s="290" t="s">
        <v>4242</v>
      </c>
      <c r="D376" s="290" t="str">
        <f t="shared" si="5"/>
        <v>26426 KLINIKA ZA ORTOPEDIJU LOVRAN</v>
      </c>
      <c r="E376" s="290" t="s">
        <v>4251</v>
      </c>
      <c r="F376" s="290" t="s">
        <v>2547</v>
      </c>
      <c r="G376" s="290" t="s">
        <v>3715</v>
      </c>
      <c r="I376" s="130"/>
    </row>
    <row r="377" spans="1:9" ht="15" customHeight="1">
      <c r="A377" s="290">
        <v>26459</v>
      </c>
      <c r="B377" s="290" t="s">
        <v>2544</v>
      </c>
      <c r="C377" s="290" t="s">
        <v>4242</v>
      </c>
      <c r="D377" s="290" t="str">
        <f t="shared" si="5"/>
        <v>26459 KLINIKA ZA INFEKTIVNE BOLESTI DR. FRAN MIHALJEVIĆ</v>
      </c>
      <c r="E377" s="290" t="s">
        <v>4252</v>
      </c>
      <c r="F377" s="290" t="s">
        <v>2545</v>
      </c>
      <c r="G377" s="290" t="s">
        <v>3715</v>
      </c>
      <c r="I377" s="130"/>
    </row>
    <row r="378" spans="1:9" ht="15" customHeight="1">
      <c r="A378" s="290">
        <v>26506</v>
      </c>
      <c r="B378" s="290" t="s">
        <v>3923</v>
      </c>
      <c r="C378" s="290" t="s">
        <v>3889</v>
      </c>
      <c r="D378" s="290" t="str">
        <f t="shared" si="5"/>
        <v>26506 J. U.  NACIONALNI PARK  SJEVERNI VELEBIT</v>
      </c>
      <c r="E378" s="290" t="s">
        <v>3924</v>
      </c>
      <c r="F378" s="290" t="s">
        <v>2367</v>
      </c>
      <c r="G378" s="290" t="s">
        <v>3715</v>
      </c>
      <c r="I378" s="130"/>
    </row>
    <row r="379" spans="1:9" ht="15" customHeight="1">
      <c r="A379" s="290">
        <v>26514</v>
      </c>
      <c r="B379" s="290" t="s">
        <v>3928</v>
      </c>
      <c r="C379" s="290" t="s">
        <v>3889</v>
      </c>
      <c r="D379" s="290" t="str">
        <f t="shared" si="5"/>
        <v>26514 J. U.  PARK PRIRODE PAPUK</v>
      </c>
      <c r="E379" s="290" t="s">
        <v>3929</v>
      </c>
      <c r="F379" s="290" t="s">
        <v>2374</v>
      </c>
      <c r="G379" s="290" t="s">
        <v>3715</v>
      </c>
      <c r="I379" s="130"/>
    </row>
    <row r="380" spans="1:9" ht="15" customHeight="1">
      <c r="A380" s="290">
        <v>26522</v>
      </c>
      <c r="B380" s="290" t="s">
        <v>3919</v>
      </c>
      <c r="C380" s="290" t="s">
        <v>3889</v>
      </c>
      <c r="D380" s="290" t="str">
        <f t="shared" si="5"/>
        <v>26522  Javna ustanova Park prirode Vransko jezero</v>
      </c>
      <c r="E380" s="290" t="s">
        <v>3920</v>
      </c>
      <c r="F380" s="290" t="s">
        <v>2378</v>
      </c>
      <c r="G380" s="290" t="s">
        <v>3715</v>
      </c>
      <c r="I380" s="130"/>
    </row>
    <row r="381" spans="1:9" ht="15" customHeight="1">
      <c r="A381" s="290">
        <v>26539</v>
      </c>
      <c r="B381" s="290" t="s">
        <v>3930</v>
      </c>
      <c r="C381" s="290" t="s">
        <v>3889</v>
      </c>
      <c r="D381" s="290" t="str">
        <f t="shared" si="5"/>
        <v>26539 J. U.  PARK PRIRODE ŽUMBERAK-SAMOBORSKO GORJE</v>
      </c>
      <c r="E381" s="290" t="s">
        <v>3931</v>
      </c>
      <c r="F381" s="290" t="s">
        <v>2379</v>
      </c>
      <c r="G381" s="290" t="s">
        <v>3715</v>
      </c>
      <c r="I381" s="130"/>
    </row>
    <row r="382" spans="1:9" ht="15" customHeight="1">
      <c r="A382" s="290">
        <v>26547</v>
      </c>
      <c r="B382" s="290" t="s">
        <v>2493</v>
      </c>
      <c r="C382" s="290" t="s">
        <v>4119</v>
      </c>
      <c r="D382" s="290" t="str">
        <f t="shared" si="5"/>
        <v>26547 DOM ZA ODRASLE OSOBE I REHABILITACIJU METKOVIĆ</v>
      </c>
      <c r="E382" s="290" t="s">
        <v>4204</v>
      </c>
      <c r="F382" s="290" t="s">
        <v>2494</v>
      </c>
      <c r="G382" s="290" t="s">
        <v>3715</v>
      </c>
      <c r="I382" s="130"/>
    </row>
    <row r="383" spans="1:9" ht="15" customHeight="1">
      <c r="A383" s="290">
        <v>26555</v>
      </c>
      <c r="B383" s="290" t="s">
        <v>2459</v>
      </c>
      <c r="C383" s="290" t="s">
        <v>4119</v>
      </c>
      <c r="D383" s="290" t="str">
        <f t="shared" si="5"/>
        <v>26555 CENTAR ZA REHABILITACIJU MALA TEREZIJA</v>
      </c>
      <c r="E383" s="290" t="s">
        <v>4203</v>
      </c>
      <c r="F383" s="290" t="s">
        <v>2460</v>
      </c>
      <c r="G383" s="290" t="s">
        <v>3715</v>
      </c>
      <c r="I383" s="130"/>
    </row>
    <row r="384" spans="1:9" ht="15" customHeight="1">
      <c r="A384" s="290">
        <v>26571</v>
      </c>
      <c r="B384" s="290" t="s">
        <v>2528</v>
      </c>
      <c r="C384" s="290" t="s">
        <v>4242</v>
      </c>
      <c r="D384" s="290" t="str">
        <f t="shared" si="5"/>
        <v>26571 KLINIČKA BOLNICA DUBRAVA</v>
      </c>
      <c r="E384" s="290" t="s">
        <v>4253</v>
      </c>
      <c r="F384" s="290" t="s">
        <v>2529</v>
      </c>
      <c r="G384" s="290" t="s">
        <v>3715</v>
      </c>
      <c r="I384" s="130"/>
    </row>
    <row r="385" spans="1:9" ht="15" customHeight="1">
      <c r="A385" s="290">
        <v>26635</v>
      </c>
      <c r="B385" s="290" t="s">
        <v>4280</v>
      </c>
      <c r="C385" s="290" t="s">
        <v>4242</v>
      </c>
      <c r="D385" s="290" t="str">
        <f t="shared" si="5"/>
        <v>26635 OPĆA BOLNICA GOSPIĆ</v>
      </c>
      <c r="E385" s="290" t="s">
        <v>4281</v>
      </c>
      <c r="F385" s="290" t="s">
        <v>4282</v>
      </c>
      <c r="G385" s="290" t="s">
        <v>3715</v>
      </c>
      <c r="I385" s="130"/>
    </row>
    <row r="386" spans="1:9" ht="15" customHeight="1">
      <c r="A386" s="290">
        <v>27280</v>
      </c>
      <c r="B386" s="290" t="s">
        <v>4268</v>
      </c>
      <c r="C386" s="290" t="s">
        <v>4242</v>
      </c>
      <c r="D386" s="290" t="str">
        <f t="shared" ref="D386:D449" si="6">A386&amp;" "&amp;B386</f>
        <v>27280 OPĆA BOLNICA I BOLNICA BRANITELJA DOMOVINSKG RATA OGULIN</v>
      </c>
      <c r="E386" s="290" t="s">
        <v>4269</v>
      </c>
      <c r="F386" s="290" t="s">
        <v>4270</v>
      </c>
      <c r="G386" s="290" t="s">
        <v>3715</v>
      </c>
      <c r="I386" s="130"/>
    </row>
    <row r="387" spans="1:9" ht="15" customHeight="1">
      <c r="A387" s="290">
        <v>27298</v>
      </c>
      <c r="B387" s="290" t="s">
        <v>4265</v>
      </c>
      <c r="C387" s="290" t="s">
        <v>4242</v>
      </c>
      <c r="D387" s="290" t="str">
        <f t="shared" si="6"/>
        <v>27298 OPĆA BOLNICA KARLOVAC</v>
      </c>
      <c r="E387" s="290" t="s">
        <v>4266</v>
      </c>
      <c r="F387" s="290" t="s">
        <v>4267</v>
      </c>
      <c r="G387" s="290" t="s">
        <v>3715</v>
      </c>
      <c r="I387" s="130"/>
    </row>
    <row r="388" spans="1:9" ht="15" customHeight="1">
      <c r="A388" s="290">
        <v>27773</v>
      </c>
      <c r="B388" s="290" t="s">
        <v>4274</v>
      </c>
      <c r="C388" s="290" t="s">
        <v>4242</v>
      </c>
      <c r="D388" s="290" t="str">
        <f t="shared" si="6"/>
        <v>27773 OPĆA BOLNICA DR. TOMISLAV BARDEK KOPRIVNICA</v>
      </c>
      <c r="E388" s="290" t="s">
        <v>4275</v>
      </c>
      <c r="F388" s="290" t="s">
        <v>4276</v>
      </c>
      <c r="G388" s="290" t="s">
        <v>3715</v>
      </c>
      <c r="I388" s="130"/>
    </row>
    <row r="389" spans="1:9" ht="15" customHeight="1">
      <c r="A389" s="290">
        <v>29244</v>
      </c>
      <c r="B389" s="290" t="s">
        <v>4262</v>
      </c>
      <c r="C389" s="290" t="s">
        <v>4242</v>
      </c>
      <c r="D389" s="290" t="str">
        <f t="shared" si="6"/>
        <v>29244 OPĆA BOLNICA DR. IVO PEDIŠIĆ SISAK</v>
      </c>
      <c r="E389" s="290" t="s">
        <v>4263</v>
      </c>
      <c r="F389" s="290" t="s">
        <v>4264</v>
      </c>
      <c r="G389" s="290" t="s">
        <v>3715</v>
      </c>
      <c r="I389" s="130"/>
    </row>
    <row r="390" spans="1:9" ht="15" customHeight="1">
      <c r="A390" s="290">
        <v>31528</v>
      </c>
      <c r="B390" s="290" t="s">
        <v>4316</v>
      </c>
      <c r="C390" s="290" t="s">
        <v>4242</v>
      </c>
      <c r="D390" s="290" t="str">
        <f t="shared" si="6"/>
        <v>31528 OPĆA BOLNICA DUBROVNIK</v>
      </c>
      <c r="E390" s="290" t="s">
        <v>4317</v>
      </c>
      <c r="F390" s="290" t="s">
        <v>4318</v>
      </c>
      <c r="G390" s="290" t="s">
        <v>3715</v>
      </c>
      <c r="I390" s="130"/>
    </row>
    <row r="391" spans="1:9" ht="15" customHeight="1">
      <c r="A391" s="290">
        <v>32328</v>
      </c>
      <c r="B391" s="290" t="s">
        <v>4271</v>
      </c>
      <c r="C391" s="290" t="s">
        <v>4242</v>
      </c>
      <c r="D391" s="290" t="str">
        <f t="shared" si="6"/>
        <v>32328 OPĆA BOLNICA VARAŽDIN</v>
      </c>
      <c r="E391" s="290" t="s">
        <v>4272</v>
      </c>
      <c r="F391" s="290" t="s">
        <v>4273</v>
      </c>
      <c r="G391" s="290" t="s">
        <v>3715</v>
      </c>
      <c r="I391" s="130"/>
    </row>
    <row r="392" spans="1:9" ht="15" customHeight="1">
      <c r="A392" s="290">
        <v>32336</v>
      </c>
      <c r="B392" s="290" t="s">
        <v>4295</v>
      </c>
      <c r="C392" s="290" t="s">
        <v>4242</v>
      </c>
      <c r="D392" s="290" t="str">
        <f t="shared" si="6"/>
        <v>32336 OPĆA BOLNICA DR. JOSIP BENČEVIĆ, SLAVONSKI BROD</v>
      </c>
      <c r="E392" s="290" t="s">
        <v>4296</v>
      </c>
      <c r="F392" s="290" t="s">
        <v>4297</v>
      </c>
      <c r="G392" s="290" t="s">
        <v>3715</v>
      </c>
      <c r="I392" s="130"/>
    </row>
    <row r="393" spans="1:9" ht="15" customHeight="1">
      <c r="A393" s="290">
        <v>32352</v>
      </c>
      <c r="B393" s="290" t="s">
        <v>4292</v>
      </c>
      <c r="C393" s="290" t="s">
        <v>4242</v>
      </c>
      <c r="D393" s="290" t="str">
        <f t="shared" si="6"/>
        <v>32352 OPĆA BOLNICA NOVA GRADIŠKA</v>
      </c>
      <c r="E393" s="290" t="s">
        <v>4293</v>
      </c>
      <c r="F393" s="290" t="s">
        <v>4294</v>
      </c>
      <c r="G393" s="290" t="s">
        <v>3715</v>
      </c>
      <c r="I393" s="130"/>
    </row>
    <row r="394" spans="1:9" ht="15" customHeight="1">
      <c r="A394" s="290">
        <v>32432</v>
      </c>
      <c r="B394" s="290" t="s">
        <v>4319</v>
      </c>
      <c r="C394" s="290" t="s">
        <v>4242</v>
      </c>
      <c r="D394" s="290" t="str">
        <f t="shared" si="6"/>
        <v>32432 ŽUPANIJSKA BOLNICA ČAKOVEC</v>
      </c>
      <c r="E394" s="290" t="s">
        <v>4320</v>
      </c>
      <c r="F394" s="290" t="s">
        <v>4321</v>
      </c>
      <c r="G394" s="290" t="s">
        <v>3715</v>
      </c>
      <c r="I394" s="130"/>
    </row>
    <row r="395" spans="1:9" ht="15" customHeight="1">
      <c r="A395" s="290">
        <v>32457</v>
      </c>
      <c r="B395" s="290" t="s">
        <v>4289</v>
      </c>
      <c r="C395" s="290" t="s">
        <v>4242</v>
      </c>
      <c r="D395" s="290" t="str">
        <f t="shared" si="6"/>
        <v>32457 OPĆA ŽUPANIJSKA BOLNICA POŽEGA</v>
      </c>
      <c r="E395" s="290" t="s">
        <v>4290</v>
      </c>
      <c r="F395" s="290" t="s">
        <v>4291</v>
      </c>
      <c r="G395" s="290" t="s">
        <v>3715</v>
      </c>
      <c r="I395" s="130"/>
    </row>
    <row r="396" spans="1:9" ht="15" customHeight="1">
      <c r="A396" s="290">
        <v>32481</v>
      </c>
      <c r="B396" s="290" t="s">
        <v>4286</v>
      </c>
      <c r="C396" s="290" t="s">
        <v>4242</v>
      </c>
      <c r="D396" s="290" t="str">
        <f t="shared" si="6"/>
        <v>32481 OPĆA ŽUPANIJSKA BOLNICA PAKRAC I BOLNICA HRVATSKIH VETERANA</v>
      </c>
      <c r="E396" s="290" t="s">
        <v>4287</v>
      </c>
      <c r="F396" s="290" t="s">
        <v>4288</v>
      </c>
      <c r="G396" s="290" t="s">
        <v>3715</v>
      </c>
      <c r="I396" s="130"/>
    </row>
    <row r="397" spans="1:9" ht="15" customHeight="1">
      <c r="A397" s="290">
        <v>33185</v>
      </c>
      <c r="B397" s="290" t="s">
        <v>4283</v>
      </c>
      <c r="C397" s="290" t="s">
        <v>4242</v>
      </c>
      <c r="D397" s="290" t="str">
        <f t="shared" si="6"/>
        <v>33185 OPĆA BOLNICA VIROVITICA</v>
      </c>
      <c r="E397" s="290" t="s">
        <v>4284</v>
      </c>
      <c r="F397" s="290" t="s">
        <v>4285</v>
      </c>
      <c r="G397" s="290" t="s">
        <v>3715</v>
      </c>
      <c r="I397" s="130"/>
    </row>
    <row r="398" spans="1:9" ht="15" customHeight="1">
      <c r="A398" s="290">
        <v>33634</v>
      </c>
      <c r="B398" s="290" t="s">
        <v>2406</v>
      </c>
      <c r="C398" s="290" t="s">
        <v>4119</v>
      </c>
      <c r="D398" s="290" t="str">
        <f t="shared" si="6"/>
        <v>33634 CENTAR ZA PROFESIONALNU REHABILITACIJU OSIJEK</v>
      </c>
      <c r="E398" s="290" t="s">
        <v>2407</v>
      </c>
      <c r="F398" s="290" t="s">
        <v>4123</v>
      </c>
      <c r="G398" s="290" t="s">
        <v>3715</v>
      </c>
      <c r="I398" s="130"/>
    </row>
    <row r="399" spans="1:9" ht="15" customHeight="1">
      <c r="A399" s="290">
        <v>33739</v>
      </c>
      <c r="B399" s="290" t="s">
        <v>4301</v>
      </c>
      <c r="C399" s="290" t="s">
        <v>4242</v>
      </c>
      <c r="D399" s="290" t="str">
        <f t="shared" si="6"/>
        <v>33739 OPĆA ŽUPANIJSKA BOLNICA NAŠICE</v>
      </c>
      <c r="E399" s="290" t="s">
        <v>4302</v>
      </c>
      <c r="F399" s="290" t="s">
        <v>4303</v>
      </c>
      <c r="G399" s="290" t="s">
        <v>3715</v>
      </c>
      <c r="I399" s="130"/>
    </row>
    <row r="400" spans="1:9" ht="15" customHeight="1">
      <c r="A400" s="290">
        <v>33933</v>
      </c>
      <c r="B400" s="290" t="s">
        <v>4277</v>
      </c>
      <c r="C400" s="290" t="s">
        <v>4242</v>
      </c>
      <c r="D400" s="290" t="str">
        <f t="shared" si="6"/>
        <v>33933 Opća bolnica "Dr Anđelko Višić" Bjelovar</v>
      </c>
      <c r="E400" s="290" t="s">
        <v>4278</v>
      </c>
      <c r="F400" s="290" t="s">
        <v>4279</v>
      </c>
      <c r="G400" s="290" t="s">
        <v>3715</v>
      </c>
      <c r="I400" s="130"/>
    </row>
    <row r="401" spans="1:9" ht="15" customHeight="1">
      <c r="A401" s="290">
        <v>34024</v>
      </c>
      <c r="B401" s="290" t="s">
        <v>4298</v>
      </c>
      <c r="C401" s="290" t="s">
        <v>4242</v>
      </c>
      <c r="D401" s="290" t="str">
        <f t="shared" si="6"/>
        <v>34024 OPĆA BOLNICA ZADAR</v>
      </c>
      <c r="E401" s="290" t="s">
        <v>4299</v>
      </c>
      <c r="F401" s="290" t="s">
        <v>4300</v>
      </c>
      <c r="G401" s="290" t="s">
        <v>3715</v>
      </c>
      <c r="I401" s="130"/>
    </row>
    <row r="402" spans="1:9" ht="15" customHeight="1">
      <c r="A402" s="290">
        <v>34717</v>
      </c>
      <c r="B402" s="290" t="s">
        <v>4310</v>
      </c>
      <c r="C402" s="290" t="s">
        <v>4242</v>
      </c>
      <c r="D402" s="290" t="str">
        <f t="shared" si="6"/>
        <v>34717 OPĆA ŽUPANIJSKA BOLNICA VINKOVCI</v>
      </c>
      <c r="E402" s="290" t="s">
        <v>4311</v>
      </c>
      <c r="F402" s="290" t="s">
        <v>4312</v>
      </c>
      <c r="G402" s="290" t="s">
        <v>3715</v>
      </c>
      <c r="I402" s="130"/>
    </row>
    <row r="403" spans="1:9" ht="15" customHeight="1">
      <c r="A403" s="290">
        <v>37068</v>
      </c>
      <c r="B403" s="290" t="s">
        <v>4313</v>
      </c>
      <c r="C403" s="290" t="s">
        <v>4242</v>
      </c>
      <c r="D403" s="290" t="str">
        <f t="shared" si="6"/>
        <v xml:space="preserve">37068 Opća bolnica Pula - Ospedale Generale di Pola </v>
      </c>
      <c r="E403" s="290" t="s">
        <v>4314</v>
      </c>
      <c r="F403" s="290" t="s">
        <v>4315</v>
      </c>
      <c r="G403" s="290" t="s">
        <v>3715</v>
      </c>
      <c r="I403" s="130"/>
    </row>
    <row r="404" spans="1:9" ht="15" customHeight="1">
      <c r="A404" s="290">
        <v>37839</v>
      </c>
      <c r="B404" s="290" t="s">
        <v>4259</v>
      </c>
      <c r="C404" s="290" t="s">
        <v>4242</v>
      </c>
      <c r="D404" s="290" t="str">
        <f t="shared" si="6"/>
        <v>37839 OPĆA BOLNICA ZABOK I BOLNICA HRVATSKIH VETERANA</v>
      </c>
      <c r="E404" s="290" t="s">
        <v>4260</v>
      </c>
      <c r="F404" s="290" t="s">
        <v>4261</v>
      </c>
      <c r="G404" s="290" t="s">
        <v>3715</v>
      </c>
      <c r="I404" s="130"/>
    </row>
    <row r="405" spans="1:9" ht="15" customHeight="1">
      <c r="A405" s="290">
        <v>37847</v>
      </c>
      <c r="B405" s="290" t="s">
        <v>4307</v>
      </c>
      <c r="C405" s="290" t="s">
        <v>4242</v>
      </c>
      <c r="D405" s="290" t="str">
        <f t="shared" si="6"/>
        <v>37847 OPĆA BOLNICA ŠIBENSKO-KNINSKE ŽUPANIJE</v>
      </c>
      <c r="E405" s="290" t="s">
        <v>4308</v>
      </c>
      <c r="F405" s="290" t="s">
        <v>4309</v>
      </c>
      <c r="G405" s="290" t="s">
        <v>3715</v>
      </c>
      <c r="I405" s="130"/>
    </row>
    <row r="406" spans="1:9" ht="15" customHeight="1">
      <c r="A406" s="290">
        <v>38028</v>
      </c>
      <c r="B406" s="290" t="s">
        <v>4245</v>
      </c>
      <c r="C406" s="290" t="s">
        <v>4242</v>
      </c>
      <c r="D406" s="290" t="str">
        <f t="shared" si="6"/>
        <v>38028 Nacionalna memorijalna bolnica "Dr. Juraj Njavro" Vukovar</v>
      </c>
      <c r="E406" s="290" t="s">
        <v>2548</v>
      </c>
      <c r="F406" s="290" t="s">
        <v>4246</v>
      </c>
      <c r="G406" s="290" t="s">
        <v>3715</v>
      </c>
      <c r="I406" s="130"/>
    </row>
    <row r="407" spans="1:9" ht="15" customHeight="1">
      <c r="A407" s="290">
        <v>38069</v>
      </c>
      <c r="B407" s="290" t="s">
        <v>2540</v>
      </c>
      <c r="C407" s="290" t="s">
        <v>4242</v>
      </c>
      <c r="D407" s="290" t="str">
        <f t="shared" si="6"/>
        <v>38069 KLINIČKI BOLNIČKI CENTAR ZAGREB</v>
      </c>
      <c r="E407" s="290" t="s">
        <v>4244</v>
      </c>
      <c r="F407" s="290" t="s">
        <v>2541</v>
      </c>
      <c r="G407" s="290" t="s">
        <v>3715</v>
      </c>
      <c r="I407" s="130"/>
    </row>
    <row r="408" spans="1:9" ht="15" customHeight="1">
      <c r="A408" s="290">
        <v>38438</v>
      </c>
      <c r="B408" s="290" t="s">
        <v>493</v>
      </c>
      <c r="C408" s="290" t="s">
        <v>3936</v>
      </c>
      <c r="D408" s="290" t="str">
        <f t="shared" si="6"/>
        <v>38438 VELEUČILIŠTE MARKO MARULIĆ U KNINU</v>
      </c>
      <c r="E408" s="290" t="s">
        <v>4056</v>
      </c>
      <c r="F408" s="290" t="s">
        <v>496</v>
      </c>
      <c r="G408" s="290" t="s">
        <v>3715</v>
      </c>
      <c r="I408" s="130"/>
    </row>
    <row r="409" spans="1:9" ht="15" customHeight="1">
      <c r="A409" s="290">
        <v>38446</v>
      </c>
      <c r="B409" s="290" t="s">
        <v>489</v>
      </c>
      <c r="C409" s="290" t="s">
        <v>3936</v>
      </c>
      <c r="D409" s="290" t="str">
        <f t="shared" si="6"/>
        <v>38446 VELEUČILIŠTE LAVOSLAV RUŽIČKA U VUKOVARU</v>
      </c>
      <c r="E409" s="290" t="s">
        <v>4002</v>
      </c>
      <c r="F409" s="290" t="s">
        <v>492</v>
      </c>
      <c r="G409" s="290" t="s">
        <v>3715</v>
      </c>
      <c r="I409" s="130"/>
    </row>
    <row r="410" spans="1:9" ht="15" customHeight="1">
      <c r="A410" s="290">
        <v>38454</v>
      </c>
      <c r="B410" s="290" t="s">
        <v>4040</v>
      </c>
      <c r="C410" s="290" t="s">
        <v>3936</v>
      </c>
      <c r="D410" s="290" t="str">
        <f t="shared" si="6"/>
        <v>38454 SVEUČILIŠTE U RIJECI, AKADEMIJA PRIMIJENJENIH UMJETNOSTI</v>
      </c>
      <c r="E410" s="290" t="s">
        <v>4041</v>
      </c>
      <c r="F410" s="290" t="s">
        <v>314</v>
      </c>
      <c r="G410" s="290" t="s">
        <v>3715</v>
      </c>
      <c r="I410" s="130"/>
    </row>
    <row r="411" spans="1:9" ht="15" customHeight="1">
      <c r="A411" s="290">
        <v>38479</v>
      </c>
      <c r="B411" s="290" t="s">
        <v>2395</v>
      </c>
      <c r="C411" s="290" t="s">
        <v>3936</v>
      </c>
      <c r="D411" s="290" t="str">
        <f t="shared" si="6"/>
        <v>38479 KATOLIČKI BOGOSLOVNI FAKULTET U ĐAKOVU</v>
      </c>
      <c r="E411" s="290" t="s">
        <v>3998</v>
      </c>
      <c r="F411" s="290" t="s">
        <v>290</v>
      </c>
      <c r="G411" s="290" t="s">
        <v>3715</v>
      </c>
      <c r="I411" s="130"/>
    </row>
    <row r="412" spans="1:9" ht="15" customHeight="1">
      <c r="A412" s="290">
        <v>38487</v>
      </c>
      <c r="B412" s="290" t="s">
        <v>609</v>
      </c>
      <c r="C412" s="290" t="s">
        <v>3936</v>
      </c>
      <c r="D412" s="290" t="str">
        <f t="shared" si="6"/>
        <v>38487 AGENCIJA ZA ZNANOST I VISOKO OBRAZOVANJE</v>
      </c>
      <c r="E412" s="290" t="s">
        <v>4102</v>
      </c>
      <c r="F412" s="290" t="s">
        <v>611</v>
      </c>
      <c r="G412" s="290" t="s">
        <v>3715</v>
      </c>
      <c r="I412" s="130"/>
    </row>
    <row r="413" spans="1:9" ht="15" customHeight="1">
      <c r="A413" s="290">
        <v>38495</v>
      </c>
      <c r="B413" s="290" t="s">
        <v>2389</v>
      </c>
      <c r="C413" s="290" t="s">
        <v>3889</v>
      </c>
      <c r="D413" s="290" t="str">
        <f t="shared" si="6"/>
        <v>38495 HRVATSKI ZAVOD ZA NORME</v>
      </c>
      <c r="E413" s="290" t="s">
        <v>3892</v>
      </c>
      <c r="F413" s="290" t="s">
        <v>2390</v>
      </c>
      <c r="G413" s="290" t="s">
        <v>3715</v>
      </c>
      <c r="I413" s="130"/>
    </row>
    <row r="414" spans="1:9" ht="15" customHeight="1">
      <c r="A414" s="290">
        <v>38500</v>
      </c>
      <c r="B414" s="290" t="s">
        <v>2391</v>
      </c>
      <c r="C414" s="290" t="s">
        <v>3889</v>
      </c>
      <c r="D414" s="290" t="str">
        <f t="shared" si="6"/>
        <v>38500 HRVATSKA AKREDITACIJSKA AGENCIJA</v>
      </c>
      <c r="E414" s="290" t="s">
        <v>3893</v>
      </c>
      <c r="F414" s="290" t="s">
        <v>2392</v>
      </c>
      <c r="G414" s="290" t="s">
        <v>3715</v>
      </c>
      <c r="I414" s="130"/>
    </row>
    <row r="415" spans="1:9" ht="15" customHeight="1">
      <c r="A415" s="290">
        <v>38655</v>
      </c>
      <c r="B415" s="290" t="s">
        <v>2549</v>
      </c>
      <c r="C415" s="290" t="s">
        <v>4242</v>
      </c>
      <c r="D415" s="290" t="str">
        <f t="shared" si="6"/>
        <v>38655 DOM ZDRAVLJA MINISTARSTVA UNUTARNJIH POSLOVA REPUBLIKE HRVATSKE</v>
      </c>
      <c r="E415" s="290" t="s">
        <v>4257</v>
      </c>
      <c r="F415" s="290" t="s">
        <v>2550</v>
      </c>
      <c r="G415" s="290" t="s">
        <v>3715</v>
      </c>
      <c r="I415" s="130"/>
    </row>
    <row r="416" spans="1:9" ht="15" customHeight="1">
      <c r="A416" s="290">
        <v>40623</v>
      </c>
      <c r="B416" s="290" t="s">
        <v>2246</v>
      </c>
      <c r="C416" s="290" t="s">
        <v>3810</v>
      </c>
      <c r="D416" s="290" t="str">
        <f t="shared" si="6"/>
        <v>40623 HRVATSKI MEMORIJALNO-DOKUMENTACIJSKI CENTAR DOMOVINSKOGA RATA</v>
      </c>
      <c r="E416" s="290" t="s">
        <v>3829</v>
      </c>
      <c r="F416" s="290" t="s">
        <v>2247</v>
      </c>
      <c r="G416" s="290" t="s">
        <v>3715</v>
      </c>
      <c r="I416" s="130"/>
    </row>
    <row r="417" spans="1:9" ht="15" customHeight="1">
      <c r="A417" s="290">
        <v>40631</v>
      </c>
      <c r="B417" s="290" t="s">
        <v>2250</v>
      </c>
      <c r="C417" s="290" t="s">
        <v>3810</v>
      </c>
      <c r="D417" s="290" t="str">
        <f t="shared" si="6"/>
        <v>40631 ARHEOLOŠKI MUZEJ NARONA</v>
      </c>
      <c r="E417" s="290" t="s">
        <v>3847</v>
      </c>
      <c r="F417" s="290" t="s">
        <v>2251</v>
      </c>
      <c r="G417" s="290" t="s">
        <v>3715</v>
      </c>
      <c r="I417" s="130"/>
    </row>
    <row r="418" spans="1:9" ht="15" customHeight="1">
      <c r="A418" s="290">
        <v>40682</v>
      </c>
      <c r="B418" s="290" t="s">
        <v>2266</v>
      </c>
      <c r="C418" s="290" t="s">
        <v>3810</v>
      </c>
      <c r="D418" s="290" t="str">
        <f t="shared" si="6"/>
        <v>40682 HRVATSKI ŠPORTSKI MUZEJ</v>
      </c>
      <c r="E418" s="290" t="s">
        <v>3851</v>
      </c>
      <c r="F418" s="290" t="s">
        <v>2267</v>
      </c>
      <c r="G418" s="290" t="s">
        <v>3715</v>
      </c>
      <c r="I418" s="130"/>
    </row>
    <row r="419" spans="1:9" ht="15" customHeight="1">
      <c r="A419" s="290">
        <v>40883</v>
      </c>
      <c r="B419" s="290" t="s">
        <v>612</v>
      </c>
      <c r="C419" s="290" t="s">
        <v>3936</v>
      </c>
      <c r="D419" s="290" t="str">
        <f t="shared" si="6"/>
        <v>40883 NACIONALNI CENTAR ZA VANJSKO VREDNOVANJE OBRAZOVANJA</v>
      </c>
      <c r="E419" s="290" t="s">
        <v>4103</v>
      </c>
      <c r="F419" s="290" t="s">
        <v>613</v>
      </c>
      <c r="G419" s="290" t="s">
        <v>3715</v>
      </c>
      <c r="I419" s="130"/>
    </row>
    <row r="420" spans="1:9" ht="15" customHeight="1">
      <c r="A420" s="290">
        <v>40947</v>
      </c>
      <c r="B420" s="290" t="s">
        <v>4064</v>
      </c>
      <c r="C420" s="290" t="s">
        <v>3936</v>
      </c>
      <c r="D420" s="290" t="str">
        <f t="shared" si="6"/>
        <v>40947 SVEUČILIŠTE U RIJECI, UČITELJSKI FAKULTET</v>
      </c>
      <c r="E420" s="290" t="s">
        <v>4065</v>
      </c>
      <c r="F420" s="290" t="s">
        <v>344</v>
      </c>
      <c r="G420" s="290" t="s">
        <v>3715</v>
      </c>
      <c r="I420" s="130"/>
    </row>
    <row r="421" spans="1:9" ht="15" customHeight="1">
      <c r="A421" s="290">
        <v>41185</v>
      </c>
      <c r="B421" s="290" t="s">
        <v>497</v>
      </c>
      <c r="C421" s="290" t="s">
        <v>3936</v>
      </c>
      <c r="D421" s="290" t="str">
        <f t="shared" si="6"/>
        <v>41185 VELEUČILIŠTE NIKOLA TESLA U GOSPIĆU</v>
      </c>
      <c r="E421" s="290" t="s">
        <v>4025</v>
      </c>
      <c r="F421" s="290" t="s">
        <v>500</v>
      </c>
      <c r="G421" s="290" t="s">
        <v>3715</v>
      </c>
      <c r="I421" s="130"/>
    </row>
    <row r="422" spans="1:9" ht="15" customHeight="1">
      <c r="A422" s="290">
        <v>41546</v>
      </c>
      <c r="B422" s="290" t="s">
        <v>2310</v>
      </c>
      <c r="C422" s="290" t="s">
        <v>3879</v>
      </c>
      <c r="D422" s="290" t="str">
        <f t="shared" si="6"/>
        <v>41546 AGENCIJA ZA OBALNI LINIJSKI POMORSKI PROMET</v>
      </c>
      <c r="E422" s="290" t="s">
        <v>3880</v>
      </c>
      <c r="F422" s="290" t="s">
        <v>2311</v>
      </c>
      <c r="G422" s="290" t="s">
        <v>3715</v>
      </c>
      <c r="I422" s="130"/>
    </row>
    <row r="423" spans="1:9" ht="15" customHeight="1">
      <c r="A423" s="290">
        <v>42024</v>
      </c>
      <c r="B423" s="290" t="s">
        <v>294</v>
      </c>
      <c r="C423" s="290" t="s">
        <v>3936</v>
      </c>
      <c r="D423" s="290" t="str">
        <f t="shared" si="6"/>
        <v>42024 SVEUČILIŠTE JURJA DOBRILE U PULI</v>
      </c>
      <c r="E423" s="290" t="s">
        <v>3960</v>
      </c>
      <c r="F423" s="290" t="s">
        <v>297</v>
      </c>
      <c r="G423" s="290" t="s">
        <v>3715</v>
      </c>
      <c r="I423" s="130"/>
    </row>
    <row r="424" spans="1:9" ht="15" customHeight="1">
      <c r="A424" s="290">
        <v>42112</v>
      </c>
      <c r="B424" s="290" t="s">
        <v>3843</v>
      </c>
      <c r="C424" s="290" t="s">
        <v>3810</v>
      </c>
      <c r="D424" s="290" t="str">
        <f t="shared" si="6"/>
        <v>42112 MUZEJ ANTIČKOG STAKLA U ZADRU</v>
      </c>
      <c r="E424" s="290" t="s">
        <v>3844</v>
      </c>
      <c r="F424" s="290" t="s">
        <v>2272</v>
      </c>
      <c r="G424" s="290" t="s">
        <v>3715</v>
      </c>
      <c r="I424" s="130"/>
    </row>
    <row r="425" spans="1:9" ht="15" customHeight="1">
      <c r="A425" s="290">
        <v>42434</v>
      </c>
      <c r="B425" s="290" t="s">
        <v>2144</v>
      </c>
      <c r="C425" s="290" t="s">
        <v>3713</v>
      </c>
      <c r="D425" s="290" t="str">
        <f t="shared" si="6"/>
        <v>42434 DRŽAVNO IZBORNO POVJERENSTVO REPUBLIKE HRVATSKE</v>
      </c>
      <c r="E425" s="290" t="s">
        <v>3716</v>
      </c>
      <c r="F425" s="290" t="s">
        <v>2145</v>
      </c>
      <c r="G425" s="290" t="s">
        <v>3715</v>
      </c>
      <c r="I425" s="130"/>
    </row>
    <row r="426" spans="1:9" ht="15" customHeight="1">
      <c r="A426" s="290">
        <v>42598</v>
      </c>
      <c r="B426" s="290" t="s">
        <v>3925</v>
      </c>
      <c r="C426" s="290" t="s">
        <v>3889</v>
      </c>
      <c r="D426" s="290" t="str">
        <f t="shared" si="6"/>
        <v>42598 Javna ustanova  "Park prirode Lastovsko otočje"</v>
      </c>
      <c r="E426" s="290" t="s">
        <v>3926</v>
      </c>
      <c r="F426" s="290" t="s">
        <v>2371</v>
      </c>
      <c r="G426" s="290" t="s">
        <v>3715</v>
      </c>
      <c r="I426" s="130"/>
    </row>
    <row r="427" spans="1:9" ht="15" customHeight="1">
      <c r="A427" s="290">
        <v>42910</v>
      </c>
      <c r="B427" s="290" t="s">
        <v>2711</v>
      </c>
      <c r="C427" s="290" t="s">
        <v>4325</v>
      </c>
      <c r="D427" s="290" t="str">
        <f t="shared" si="6"/>
        <v>42910 OPĆINSKI GRAĐANSKI SUD U ZAGREBU</v>
      </c>
      <c r="E427" s="290" t="s">
        <v>4414</v>
      </c>
      <c r="F427" s="290" t="s">
        <v>2712</v>
      </c>
      <c r="G427" s="290" t="s">
        <v>3715</v>
      </c>
      <c r="I427" s="130"/>
    </row>
    <row r="428" spans="1:9" ht="15" customHeight="1">
      <c r="A428" s="290">
        <v>42928</v>
      </c>
      <c r="B428" s="290" t="s">
        <v>2713</v>
      </c>
      <c r="C428" s="290" t="s">
        <v>4325</v>
      </c>
      <c r="D428" s="290" t="str">
        <f t="shared" si="6"/>
        <v>42928 OPĆINSKI KAZNENI SUD U ZAGREBU</v>
      </c>
      <c r="E428" s="290" t="s">
        <v>4413</v>
      </c>
      <c r="F428" s="290" t="s">
        <v>2714</v>
      </c>
      <c r="G428" s="290" t="s">
        <v>3715</v>
      </c>
      <c r="I428" s="130"/>
    </row>
    <row r="429" spans="1:9" ht="15" customHeight="1">
      <c r="A429" s="290">
        <v>42993</v>
      </c>
      <c r="B429" s="290" t="s">
        <v>1240</v>
      </c>
      <c r="C429" s="290" t="s">
        <v>3936</v>
      </c>
      <c r="D429" s="290" t="str">
        <f t="shared" si="6"/>
        <v>42993 VELEUČILIŠTE U VIROVITICI</v>
      </c>
      <c r="E429" s="290" t="s">
        <v>4066</v>
      </c>
      <c r="F429" s="290" t="s">
        <v>515</v>
      </c>
      <c r="G429" s="290" t="s">
        <v>3715</v>
      </c>
      <c r="I429" s="130"/>
    </row>
    <row r="430" spans="1:9" ht="15" customHeight="1">
      <c r="A430" s="290">
        <v>43214</v>
      </c>
      <c r="B430" s="290" t="s">
        <v>2524</v>
      </c>
      <c r="C430" s="290" t="s">
        <v>3713</v>
      </c>
      <c r="D430" s="290" t="str">
        <f t="shared" si="6"/>
        <v>43214 MINISTARSTVO TURIZMA I SPORTA</v>
      </c>
      <c r="E430" s="290" t="s">
        <v>3745</v>
      </c>
      <c r="F430" s="290" t="s">
        <v>2525</v>
      </c>
      <c r="G430" s="290" t="s">
        <v>3715</v>
      </c>
      <c r="I430" s="130"/>
    </row>
    <row r="431" spans="1:9" ht="15" customHeight="1">
      <c r="A431" s="290">
        <v>43255</v>
      </c>
      <c r="B431" s="290" t="s">
        <v>3877</v>
      </c>
      <c r="C431" s="290" t="s">
        <v>3875</v>
      </c>
      <c r="D431" s="290" t="str">
        <f t="shared" si="6"/>
        <v>43255 SREDIŠNJA AGENCIJA ZA FINANCIRANJE I UGOVARANJE PROGRAMA I PROJEKATA EUROPSKE UNIJE</v>
      </c>
      <c r="E431" s="290" t="s">
        <v>3878</v>
      </c>
      <c r="F431" s="290" t="s">
        <v>2307</v>
      </c>
      <c r="G431" s="290" t="s">
        <v>3715</v>
      </c>
      <c r="I431" s="130"/>
    </row>
    <row r="432" spans="1:9" ht="15" customHeight="1">
      <c r="A432" s="290">
        <v>43327</v>
      </c>
      <c r="B432" s="290" t="s">
        <v>4212</v>
      </c>
      <c r="C432" s="290" t="s">
        <v>4119</v>
      </c>
      <c r="D432" s="290" t="str">
        <f t="shared" si="6"/>
        <v>43327 DOM ZA STARIJE   OSOBE "MAJKA MARIJA PETKOVIĆ"</v>
      </c>
      <c r="E432" s="290" t="s">
        <v>2517</v>
      </c>
      <c r="F432" s="290" t="s">
        <v>2518</v>
      </c>
      <c r="G432" s="290" t="s">
        <v>3715</v>
      </c>
      <c r="I432" s="130"/>
    </row>
    <row r="433" spans="1:9" ht="15" customHeight="1">
      <c r="A433" s="290">
        <v>43335</v>
      </c>
      <c r="B433" s="290" t="s">
        <v>614</v>
      </c>
      <c r="C433" s="290" t="s">
        <v>3936</v>
      </c>
      <c r="D433" s="290" t="str">
        <f t="shared" si="6"/>
        <v>43335 AGENCIJA ZA MOBILNOST I PROGRAME EUROPSKE UNIJE</v>
      </c>
      <c r="E433" s="290" t="s">
        <v>4104</v>
      </c>
      <c r="F433" s="290" t="s">
        <v>615</v>
      </c>
      <c r="G433" s="290" t="s">
        <v>3715</v>
      </c>
      <c r="I433" s="130"/>
    </row>
    <row r="434" spans="1:9" ht="15" customHeight="1">
      <c r="A434" s="290">
        <v>43564</v>
      </c>
      <c r="B434" s="290" t="s">
        <v>3752</v>
      </c>
      <c r="C434" s="290" t="s">
        <v>3713</v>
      </c>
      <c r="D434" s="290" t="str">
        <f t="shared" si="6"/>
        <v>43564 PRAVOBRANITELJ ZA OSOBE S INVALIDITETOM</v>
      </c>
      <c r="E434" s="290" t="s">
        <v>3753</v>
      </c>
      <c r="F434" s="290" t="s">
        <v>2849</v>
      </c>
      <c r="G434" s="290" t="s">
        <v>3715</v>
      </c>
      <c r="I434" s="130"/>
    </row>
    <row r="435" spans="1:9" ht="15" customHeight="1">
      <c r="A435" s="290">
        <v>43636</v>
      </c>
      <c r="B435" s="290" t="s">
        <v>3809</v>
      </c>
      <c r="C435" s="290" t="s">
        <v>3810</v>
      </c>
      <c r="D435" s="290" t="str">
        <f t="shared" si="6"/>
        <v>43636 DRžAVNI ARHIV U VUKOVARU</v>
      </c>
      <c r="E435" s="290" t="s">
        <v>3811</v>
      </c>
      <c r="F435" s="290" t="s">
        <v>2238</v>
      </c>
      <c r="G435" s="290" t="s">
        <v>3715</v>
      </c>
      <c r="I435" s="130"/>
    </row>
    <row r="436" spans="1:9" ht="15" customHeight="1">
      <c r="A436" s="290">
        <v>43644</v>
      </c>
      <c r="B436" s="290" t="s">
        <v>3817</v>
      </c>
      <c r="C436" s="290" t="s">
        <v>3810</v>
      </c>
      <c r="D436" s="290" t="str">
        <f t="shared" si="6"/>
        <v>43644 DRŽAVNI ARHIV ZA MEĐIMURJE</v>
      </c>
      <c r="E436" s="290" t="s">
        <v>3818</v>
      </c>
      <c r="F436" s="290" t="s">
        <v>2243</v>
      </c>
      <c r="G436" s="290" t="s">
        <v>3715</v>
      </c>
      <c r="I436" s="130"/>
    </row>
    <row r="437" spans="1:9" ht="15" customHeight="1">
      <c r="A437" s="290">
        <v>43732</v>
      </c>
      <c r="B437" s="290" t="s">
        <v>2178</v>
      </c>
      <c r="C437" s="290" t="s">
        <v>3792</v>
      </c>
      <c r="D437" s="290" t="str">
        <f t="shared" si="6"/>
        <v>43732 AGENCIJA ZA REVIZIJU SUSTAVA PROVEDBE PROGRAMA EUROPSKE UNIJE</v>
      </c>
      <c r="E437" s="290" t="s">
        <v>3794</v>
      </c>
      <c r="F437" s="290" t="s">
        <v>2179</v>
      </c>
      <c r="G437" s="290" t="s">
        <v>3715</v>
      </c>
      <c r="I437" s="130"/>
    </row>
    <row r="438" spans="1:9" ht="15" customHeight="1">
      <c r="A438" s="290">
        <v>43749</v>
      </c>
      <c r="B438" s="290" t="s">
        <v>481</v>
      </c>
      <c r="C438" s="290" t="s">
        <v>3936</v>
      </c>
      <c r="D438" s="290" t="str">
        <f t="shared" si="6"/>
        <v>43749 MEĐIMURSKO VELEUČILIŠTE U ČAKOVCU</v>
      </c>
      <c r="E438" s="290" t="s">
        <v>4073</v>
      </c>
      <c r="F438" s="290" t="s">
        <v>485</v>
      </c>
      <c r="G438" s="290" t="s">
        <v>3715</v>
      </c>
      <c r="I438" s="130"/>
    </row>
    <row r="439" spans="1:9" ht="15" customHeight="1">
      <c r="A439" s="290">
        <v>43773</v>
      </c>
      <c r="B439" s="290" t="s">
        <v>4067</v>
      </c>
      <c r="C439" s="290" t="s">
        <v>3936</v>
      </c>
      <c r="D439" s="290" t="str">
        <f t="shared" si="6"/>
        <v>43773 SVEUČILIŠTE U SPLITU, KINEZIOLOŠKI FAKULTET</v>
      </c>
      <c r="E439" s="290" t="s">
        <v>4068</v>
      </c>
      <c r="F439" s="290" t="s">
        <v>368</v>
      </c>
      <c r="G439" s="290" t="s">
        <v>3715</v>
      </c>
      <c r="I439" s="130"/>
    </row>
    <row r="440" spans="1:9" ht="15" customHeight="1">
      <c r="A440" s="290">
        <v>43804</v>
      </c>
      <c r="B440" s="290" t="s">
        <v>4304</v>
      </c>
      <c r="C440" s="290" t="s">
        <v>4242</v>
      </c>
      <c r="D440" s="290" t="str">
        <f t="shared" si="6"/>
        <v>43804 OPĆA I VETERANSKA BOLNICA HRVATSKI PONOS KNIN</v>
      </c>
      <c r="E440" s="290" t="s">
        <v>4305</v>
      </c>
      <c r="F440" s="290" t="s">
        <v>4306</v>
      </c>
      <c r="G440" s="290" t="s">
        <v>3715</v>
      </c>
      <c r="I440" s="130"/>
    </row>
    <row r="441" spans="1:9" ht="15" customHeight="1">
      <c r="A441" s="290">
        <v>43907</v>
      </c>
      <c r="B441" s="290" t="s">
        <v>2262</v>
      </c>
      <c r="C441" s="290" t="s">
        <v>3810</v>
      </c>
      <c r="D441" s="290" t="str">
        <f t="shared" si="6"/>
        <v>43907 HRVATSKI MUZEJ TURIZMA</v>
      </c>
      <c r="E441" s="290" t="s">
        <v>3834</v>
      </c>
      <c r="F441" s="290" t="s">
        <v>2263</v>
      </c>
      <c r="G441" s="290" t="s">
        <v>3715</v>
      </c>
      <c r="I441" s="130"/>
    </row>
    <row r="442" spans="1:9" ht="15" customHeight="1">
      <c r="A442" s="290">
        <v>43915</v>
      </c>
      <c r="B442" s="290" t="s">
        <v>2233</v>
      </c>
      <c r="C442" s="290" t="s">
        <v>3810</v>
      </c>
      <c r="D442" s="290" t="str">
        <f t="shared" si="6"/>
        <v>43915 DRŽAVNI ARHIV U ŠIBENIKU</v>
      </c>
      <c r="E442" s="290" t="s">
        <v>3831</v>
      </c>
      <c r="F442" s="290" t="s">
        <v>2234</v>
      </c>
      <c r="G442" s="290" t="s">
        <v>3715</v>
      </c>
      <c r="I442" s="130"/>
    </row>
    <row r="443" spans="1:9" ht="15" customHeight="1">
      <c r="A443" s="290">
        <v>44493</v>
      </c>
      <c r="B443" s="290" t="s">
        <v>3812</v>
      </c>
      <c r="C443" s="290" t="s">
        <v>3810</v>
      </c>
      <c r="D443" s="290" t="str">
        <f t="shared" si="6"/>
        <v>44493 DRŽAVNI ARHIV U VIROVITICI</v>
      </c>
      <c r="E443" s="290" t="s">
        <v>3813</v>
      </c>
      <c r="F443" s="290" t="s">
        <v>2237</v>
      </c>
      <c r="G443" s="290" t="s">
        <v>3715</v>
      </c>
      <c r="I443" s="130"/>
    </row>
    <row r="444" spans="1:9" s="130" customFormat="1" ht="15" customHeight="1">
      <c r="A444" s="290">
        <v>44508</v>
      </c>
      <c r="B444" s="290" t="s">
        <v>2404</v>
      </c>
      <c r="C444" s="290" t="s">
        <v>4119</v>
      </c>
      <c r="D444" s="290" t="str">
        <f t="shared" si="6"/>
        <v>44508 AGENCIJA ZA OSIGURANJE RADNIČKIH TRAŽBINA</v>
      </c>
      <c r="E444" s="290" t="s">
        <v>4122</v>
      </c>
      <c r="F444" s="290" t="s">
        <v>2405</v>
      </c>
      <c r="G444" s="290" t="s">
        <v>3715</v>
      </c>
    </row>
    <row r="445" spans="1:9" ht="15" customHeight="1">
      <c r="A445" s="290">
        <v>44565</v>
      </c>
      <c r="B445" s="290" t="s">
        <v>2300</v>
      </c>
      <c r="C445" s="290" t="s">
        <v>3870</v>
      </c>
      <c r="D445" s="290" t="str">
        <f t="shared" si="6"/>
        <v>44565 HRVATSKA AGENCIJA ZA POLJOPRIVREDU I HRANU</v>
      </c>
      <c r="E445" s="290" t="s">
        <v>3872</v>
      </c>
      <c r="F445" s="290" t="s">
        <v>2301</v>
      </c>
      <c r="G445" s="290" t="s">
        <v>3715</v>
      </c>
      <c r="I445" s="130"/>
    </row>
    <row r="446" spans="1:9" ht="15" customHeight="1">
      <c r="A446" s="290">
        <v>44573</v>
      </c>
      <c r="B446" s="290" t="s">
        <v>2551</v>
      </c>
      <c r="C446" s="290" t="s">
        <v>4242</v>
      </c>
      <c r="D446" s="290" t="str">
        <f t="shared" si="6"/>
        <v>44573 HRVATSKI ZAVOD ZA HITNU MEDICINU</v>
      </c>
      <c r="E446" s="290" t="s">
        <v>4255</v>
      </c>
      <c r="F446" s="290" t="s">
        <v>2552</v>
      </c>
      <c r="G446" s="290" t="s">
        <v>3715</v>
      </c>
      <c r="I446" s="130"/>
    </row>
    <row r="447" spans="1:9" ht="15" customHeight="1">
      <c r="A447" s="290">
        <v>44926</v>
      </c>
      <c r="B447" s="290" t="s">
        <v>2290</v>
      </c>
      <c r="C447" s="290" t="s">
        <v>3810</v>
      </c>
      <c r="D447" s="290" t="str">
        <f t="shared" si="6"/>
        <v>44926 HRVATSKI AUDIOVIZUALNI CENTAR</v>
      </c>
      <c r="E447" s="290" t="s">
        <v>3869</v>
      </c>
      <c r="F447" s="290" t="s">
        <v>2291</v>
      </c>
      <c r="G447" s="290" t="s">
        <v>3715</v>
      </c>
      <c r="I447" s="130"/>
    </row>
    <row r="448" spans="1:9" ht="15" customHeight="1">
      <c r="A448" s="290">
        <v>45189</v>
      </c>
      <c r="B448" s="290" t="s">
        <v>2295</v>
      </c>
      <c r="C448" s="290" t="s">
        <v>3810</v>
      </c>
      <c r="D448" s="290" t="str">
        <f t="shared" si="6"/>
        <v>45189 MEĐUNARODNI CENTAR ZA PODVODNU ARHEOLOGIJU</v>
      </c>
      <c r="E448" s="290" t="s">
        <v>3865</v>
      </c>
      <c r="F448" s="290" t="s">
        <v>2296</v>
      </c>
      <c r="G448" s="290" t="s">
        <v>3715</v>
      </c>
      <c r="I448" s="130"/>
    </row>
    <row r="449" spans="1:9" ht="15" customHeight="1">
      <c r="A449" s="290">
        <v>45228</v>
      </c>
      <c r="B449" s="290" t="s">
        <v>2315</v>
      </c>
      <c r="C449" s="290" t="s">
        <v>3879</v>
      </c>
      <c r="D449" s="290" t="str">
        <f t="shared" si="6"/>
        <v>45228 AGENCIJA ZA SIGURNOST ŽELJEZNIČKOG PROMETA</v>
      </c>
      <c r="E449" s="290" t="s">
        <v>3881</v>
      </c>
      <c r="F449" s="290" t="s">
        <v>2316</v>
      </c>
      <c r="G449" s="290" t="s">
        <v>3715</v>
      </c>
      <c r="I449" s="130"/>
    </row>
    <row r="450" spans="1:9" ht="15" customHeight="1">
      <c r="A450" s="290">
        <v>45902</v>
      </c>
      <c r="B450" s="290" t="s">
        <v>2322</v>
      </c>
      <c r="C450" s="290" t="s">
        <v>3879</v>
      </c>
      <c r="D450" s="290" t="str">
        <f t="shared" ref="D450:D513" si="7">A450&amp;" "&amp;B450</f>
        <v>45902 HRVATSKA REGULATORNA AGENCIJA ZA MREŽNE DJELATNOSTI</v>
      </c>
      <c r="E450" s="290" t="s">
        <v>3883</v>
      </c>
      <c r="F450" s="290" t="s">
        <v>2323</v>
      </c>
      <c r="G450" s="290" t="s">
        <v>3715</v>
      </c>
      <c r="I450" s="130"/>
    </row>
    <row r="451" spans="1:9" ht="15" customHeight="1">
      <c r="A451" s="290">
        <v>45927</v>
      </c>
      <c r="B451" s="290" t="s">
        <v>2298</v>
      </c>
      <c r="C451" s="290" t="s">
        <v>3870</v>
      </c>
      <c r="D451" s="290" t="str">
        <f t="shared" si="7"/>
        <v>45927 AGENCIJA ZA PLAĆANJA U POLJOPRIVREDI, RIBARSTVU I RURALNOM RAZVOJU</v>
      </c>
      <c r="E451" s="290" t="s">
        <v>3871</v>
      </c>
      <c r="F451" s="290" t="s">
        <v>2299</v>
      </c>
      <c r="G451" s="290" t="s">
        <v>3715</v>
      </c>
      <c r="I451" s="130"/>
    </row>
    <row r="452" spans="1:9" ht="15" customHeight="1">
      <c r="A452" s="290">
        <v>45978</v>
      </c>
      <c r="B452" s="290" t="s">
        <v>2563</v>
      </c>
      <c r="C452" s="290" t="s">
        <v>4325</v>
      </c>
      <c r="D452" s="290" t="str">
        <f t="shared" si="7"/>
        <v>45978 PRAVOSUDNA AKADEMIJA</v>
      </c>
      <c r="E452" s="290" t="s">
        <v>2564</v>
      </c>
      <c r="F452" s="290" t="s">
        <v>2565</v>
      </c>
      <c r="G452" s="290" t="s">
        <v>3715</v>
      </c>
      <c r="I452" s="130"/>
    </row>
    <row r="453" spans="1:9" ht="15" customHeight="1">
      <c r="A453" s="290">
        <v>45986</v>
      </c>
      <c r="B453" s="290" t="s">
        <v>2457</v>
      </c>
      <c r="C453" s="290" t="s">
        <v>4119</v>
      </c>
      <c r="D453" s="290" t="str">
        <f t="shared" si="7"/>
        <v>45986 CENTAR ZA REHABILITACIJU KOMAREVO</v>
      </c>
      <c r="E453" s="290" t="s">
        <v>4185</v>
      </c>
      <c r="F453" s="290" t="s">
        <v>2458</v>
      </c>
      <c r="G453" s="290" t="s">
        <v>3715</v>
      </c>
      <c r="I453" s="130"/>
    </row>
    <row r="454" spans="1:9" ht="15" customHeight="1">
      <c r="A454" s="290">
        <v>46028</v>
      </c>
      <c r="B454" s="290" t="s">
        <v>2146</v>
      </c>
      <c r="C454" s="290" t="s">
        <v>3713</v>
      </c>
      <c r="D454" s="290" t="str">
        <f t="shared" si="7"/>
        <v>46028 URED PREDSJEDNICE REPUBLIKE HRVATSKE PO PRESTANKU OBNAŠANJA DUŽNOSTI</v>
      </c>
      <c r="E454" s="290" t="s">
        <v>3761</v>
      </c>
      <c r="F454" s="290" t="s">
        <v>2147</v>
      </c>
      <c r="G454" s="290" t="s">
        <v>3715</v>
      </c>
      <c r="I454" s="130"/>
    </row>
    <row r="455" spans="1:9" ht="15" customHeight="1">
      <c r="A455" s="290">
        <v>46052</v>
      </c>
      <c r="B455" s="290" t="s">
        <v>2519</v>
      </c>
      <c r="C455" s="290" t="s">
        <v>4119</v>
      </c>
      <c r="D455" s="290" t="str">
        <f t="shared" si="7"/>
        <v>46052 DOM ZA STARIJE OSOBE OKLAJ</v>
      </c>
      <c r="E455" s="290" t="s">
        <v>4202</v>
      </c>
      <c r="F455" s="290" t="s">
        <v>2520</v>
      </c>
      <c r="G455" s="290" t="s">
        <v>3715</v>
      </c>
      <c r="I455" s="130"/>
    </row>
    <row r="456" spans="1:9" ht="15" customHeight="1">
      <c r="A456" s="290">
        <v>46173</v>
      </c>
      <c r="B456" s="290" t="s">
        <v>616</v>
      </c>
      <c r="C456" s="290" t="s">
        <v>3936</v>
      </c>
      <c r="D456" s="290" t="str">
        <f t="shared" si="7"/>
        <v>46173 AGENCIJA ZA STRUKOVNO OBRAZOVANJE I OBRAZOVANJE ODRASLIH</v>
      </c>
      <c r="E456" s="290" t="s">
        <v>4108</v>
      </c>
      <c r="F456" s="290" t="s">
        <v>617</v>
      </c>
      <c r="G456" s="290" t="s">
        <v>3715</v>
      </c>
      <c r="I456" s="130"/>
    </row>
    <row r="457" spans="1:9" ht="15" customHeight="1">
      <c r="A457" s="290">
        <v>46237</v>
      </c>
      <c r="B457" s="290" t="s">
        <v>2393</v>
      </c>
      <c r="C457" s="290" t="s">
        <v>3889</v>
      </c>
      <c r="D457" s="290" t="str">
        <f t="shared" si="7"/>
        <v>46237 HRVATSKA AGENCIJA ZA MALO GOSPODARSTVO, INOVACIJE I INVESTICIJE</v>
      </c>
      <c r="E457" s="290" t="s">
        <v>3894</v>
      </c>
      <c r="F457" s="290" t="s">
        <v>2394</v>
      </c>
      <c r="G457" s="290" t="s">
        <v>3715</v>
      </c>
      <c r="I457" s="130"/>
    </row>
    <row r="458" spans="1:9" ht="15" customHeight="1">
      <c r="A458" s="290">
        <v>46366</v>
      </c>
      <c r="B458" s="290" t="s">
        <v>2305</v>
      </c>
      <c r="C458" s="290" t="s">
        <v>3875</v>
      </c>
      <c r="D458" s="290" t="str">
        <f t="shared" si="7"/>
        <v>46366 FOND ZA OBNOVU I RAZVOJ GRADA VUKOVARA</v>
      </c>
      <c r="E458" s="290" t="s">
        <v>3876</v>
      </c>
      <c r="F458" s="290" t="s">
        <v>2306</v>
      </c>
      <c r="G458" s="290" t="s">
        <v>3715</v>
      </c>
      <c r="I458" s="130"/>
    </row>
    <row r="459" spans="1:9" ht="15" customHeight="1">
      <c r="A459" s="290">
        <v>46420</v>
      </c>
      <c r="B459" s="290" t="s">
        <v>2842</v>
      </c>
      <c r="C459" s="290" t="s">
        <v>4325</v>
      </c>
      <c r="D459" s="290" t="str">
        <f t="shared" si="7"/>
        <v>46420 DRŽAVNA ŠKOLA ZA JAVNU UPRAVU</v>
      </c>
      <c r="E459" s="290" t="s">
        <v>4326</v>
      </c>
      <c r="F459" s="290" t="s">
        <v>2843</v>
      </c>
      <c r="G459" s="290" t="s">
        <v>3715</v>
      </c>
      <c r="I459" s="130"/>
    </row>
    <row r="460" spans="1:9" ht="15" customHeight="1">
      <c r="A460" s="290">
        <v>46614</v>
      </c>
      <c r="B460" s="290" t="s">
        <v>2582</v>
      </c>
      <c r="C460" s="290" t="s">
        <v>4325</v>
      </c>
      <c r="D460" s="290" t="str">
        <f t="shared" si="7"/>
        <v>46614 ODGOJNI ZAVOD U POŽEGI</v>
      </c>
      <c r="E460" s="290" t="s">
        <v>4349</v>
      </c>
      <c r="F460" s="290" t="s">
        <v>2583</v>
      </c>
      <c r="G460" s="290" t="s">
        <v>3715</v>
      </c>
      <c r="I460" s="130"/>
    </row>
    <row r="461" spans="1:9" ht="15" customHeight="1">
      <c r="A461" s="290">
        <v>46841</v>
      </c>
      <c r="B461" s="290" t="s">
        <v>2719</v>
      </c>
      <c r="C461" s="290" t="s">
        <v>4325</v>
      </c>
      <c r="D461" s="290" t="str">
        <f t="shared" si="7"/>
        <v>46841 OPĆINSKI RADNI SUD U ZAGREBU</v>
      </c>
      <c r="E461" s="290" t="s">
        <v>4415</v>
      </c>
      <c r="F461" s="290" t="s">
        <v>2720</v>
      </c>
      <c r="G461" s="290" t="s">
        <v>3715</v>
      </c>
      <c r="I461" s="130"/>
    </row>
    <row r="462" spans="1:9" ht="15" customHeight="1">
      <c r="A462" s="290">
        <v>47037</v>
      </c>
      <c r="B462" s="290" t="s">
        <v>2201</v>
      </c>
      <c r="C462" s="290" t="s">
        <v>3713</v>
      </c>
      <c r="D462" s="290" t="str">
        <f t="shared" si="7"/>
        <v>47037 MINISTARSTVO HRVATSKIH BRANITELJA</v>
      </c>
      <c r="E462" s="290" t="s">
        <v>3728</v>
      </c>
      <c r="F462" s="290" t="s">
        <v>2202</v>
      </c>
      <c r="G462" s="290" t="s">
        <v>3715</v>
      </c>
      <c r="I462" s="130"/>
    </row>
    <row r="463" spans="1:9" ht="15" customHeight="1">
      <c r="A463" s="290">
        <v>47053</v>
      </c>
      <c r="B463" s="290" t="s">
        <v>3739</v>
      </c>
      <c r="C463" s="290" t="s">
        <v>3713</v>
      </c>
      <c r="D463" s="290" t="str">
        <f t="shared" si="7"/>
        <v>47053 MINISTARSTVO GOSPODARSTVA</v>
      </c>
      <c r="E463" s="290" t="s">
        <v>3740</v>
      </c>
      <c r="F463" s="290" t="s">
        <v>2359</v>
      </c>
      <c r="G463" s="290" t="s">
        <v>3715</v>
      </c>
      <c r="H463" s="134"/>
      <c r="I463" s="130"/>
    </row>
    <row r="464" spans="1:9" ht="15" customHeight="1">
      <c r="A464" s="290">
        <v>47061</v>
      </c>
      <c r="B464" s="290" t="s">
        <v>2353</v>
      </c>
      <c r="C464" s="290" t="s">
        <v>3713</v>
      </c>
      <c r="D464" s="290" t="str">
        <f t="shared" si="7"/>
        <v>47061 MINISTARSTVO PROSTORNOGA UREĐENJA, GRADITELJSTVA I DRŽAVNE IMOVINE</v>
      </c>
      <c r="E464" s="290" t="s">
        <v>3738</v>
      </c>
      <c r="F464" s="290" t="s">
        <v>2354</v>
      </c>
      <c r="G464" s="290" t="s">
        <v>3715</v>
      </c>
      <c r="I464" s="130"/>
    </row>
    <row r="465" spans="1:9" ht="15" customHeight="1">
      <c r="A465" s="290">
        <v>47096</v>
      </c>
      <c r="B465" s="290" t="s">
        <v>3743</v>
      </c>
      <c r="C465" s="290" t="s">
        <v>3713</v>
      </c>
      <c r="D465" s="290" t="str">
        <f t="shared" si="7"/>
        <v>47096 MINISTARSTVO RADA, MIROVINSKOGA SUSTAVA, OBITELJI I SOCIJALNE POLITIKE</v>
      </c>
      <c r="E465" s="290" t="s">
        <v>3744</v>
      </c>
      <c r="F465" s="290" t="s">
        <v>2399</v>
      </c>
      <c r="G465" s="290" t="s">
        <v>3715</v>
      </c>
      <c r="I465" s="130"/>
    </row>
    <row r="466" spans="1:9" ht="15" customHeight="1">
      <c r="A466" s="290">
        <v>47107</v>
      </c>
      <c r="B466" s="290" t="s">
        <v>2526</v>
      </c>
      <c r="C466" s="290" t="s">
        <v>3713</v>
      </c>
      <c r="D466" s="290" t="str">
        <f t="shared" si="7"/>
        <v>47107 MINISTARSTVO ZDRAVSTVA</v>
      </c>
      <c r="E466" s="290" t="s">
        <v>3746</v>
      </c>
      <c r="F466" s="290" t="s">
        <v>2527</v>
      </c>
      <c r="G466" s="290" t="s">
        <v>3715</v>
      </c>
      <c r="I466" s="130"/>
    </row>
    <row r="467" spans="1:9" ht="15" customHeight="1">
      <c r="A467" s="290">
        <v>47123</v>
      </c>
      <c r="B467" s="290" t="s">
        <v>3735</v>
      </c>
      <c r="C467" s="290" t="s">
        <v>3713</v>
      </c>
      <c r="D467" s="290" t="str">
        <f t="shared" si="7"/>
        <v>47123 MINISTARSTVO REGIONALNOGA RAZVOJA I FONDOVA EUROPSKE UNIJE</v>
      </c>
      <c r="E467" s="290" t="s">
        <v>3736</v>
      </c>
      <c r="F467" s="290" t="s">
        <v>2304</v>
      </c>
      <c r="G467" s="290" t="s">
        <v>3715</v>
      </c>
      <c r="I467" s="130"/>
    </row>
    <row r="468" spans="1:9" ht="15" customHeight="1">
      <c r="A468" s="290">
        <v>47131</v>
      </c>
      <c r="B468" s="290" t="s">
        <v>3888</v>
      </c>
      <c r="C468" s="290" t="s">
        <v>3889</v>
      </c>
      <c r="D468" s="290" t="str">
        <f t="shared" si="7"/>
        <v>47131 MINISTARSTVO GOSPODARSTVA  - RAVNATELJSTVO ZA ROBNE ZALIHE</v>
      </c>
      <c r="E468" s="290" t="s">
        <v>3740</v>
      </c>
      <c r="F468" s="290" t="s">
        <v>2359</v>
      </c>
      <c r="G468" s="290" t="s">
        <v>3715</v>
      </c>
      <c r="I468" s="130"/>
    </row>
    <row r="469" spans="1:9" ht="15" customHeight="1">
      <c r="A469" s="290">
        <v>47140</v>
      </c>
      <c r="B469" s="290" t="s">
        <v>2616</v>
      </c>
      <c r="C469" s="290" t="s">
        <v>4325</v>
      </c>
      <c r="D469" s="290" t="str">
        <f t="shared" si="7"/>
        <v>47140 UPRAVNI SUD U OSIJEKU</v>
      </c>
      <c r="E469" s="290" t="s">
        <v>4361</v>
      </c>
      <c r="F469" s="290" t="s">
        <v>2617</v>
      </c>
      <c r="G469" s="290" t="s">
        <v>3715</v>
      </c>
      <c r="I469" s="130"/>
    </row>
    <row r="470" spans="1:9" ht="15" customHeight="1">
      <c r="A470" s="290">
        <v>47158</v>
      </c>
      <c r="B470" s="290" t="s">
        <v>2618</v>
      </c>
      <c r="C470" s="290" t="s">
        <v>4325</v>
      </c>
      <c r="D470" s="290" t="str">
        <f t="shared" si="7"/>
        <v>47158 UPRAVNI SUD U RIJECI</v>
      </c>
      <c r="E470" s="290" t="s">
        <v>4362</v>
      </c>
      <c r="F470" s="290" t="s">
        <v>2619</v>
      </c>
      <c r="G470" s="290" t="s">
        <v>3715</v>
      </c>
      <c r="I470" s="130"/>
    </row>
    <row r="471" spans="1:9" ht="15" customHeight="1">
      <c r="A471" s="290">
        <v>47199</v>
      </c>
      <c r="B471" s="290" t="s">
        <v>2622</v>
      </c>
      <c r="C471" s="290" t="s">
        <v>4325</v>
      </c>
      <c r="D471" s="290" t="str">
        <f t="shared" si="7"/>
        <v>47199 UPRAVNI SUD U ZAGREBU</v>
      </c>
      <c r="E471" s="290" t="s">
        <v>4364</v>
      </c>
      <c r="F471" s="290" t="s">
        <v>2623</v>
      </c>
      <c r="G471" s="290" t="s">
        <v>3715</v>
      </c>
      <c r="I471" s="130"/>
    </row>
    <row r="472" spans="1:9" ht="15" customHeight="1">
      <c r="A472" s="290">
        <v>47203</v>
      </c>
      <c r="B472" s="290" t="s">
        <v>2620</v>
      </c>
      <c r="C472" s="290" t="s">
        <v>4325</v>
      </c>
      <c r="D472" s="290" t="str">
        <f t="shared" si="7"/>
        <v>47203 UPRAVNI SUD U SPLITU</v>
      </c>
      <c r="E472" s="290" t="s">
        <v>4363</v>
      </c>
      <c r="F472" s="290" t="s">
        <v>2621</v>
      </c>
      <c r="G472" s="290" t="s">
        <v>3715</v>
      </c>
      <c r="I472" s="130"/>
    </row>
    <row r="473" spans="1:9" ht="15" customHeight="1">
      <c r="A473" s="290">
        <v>47287</v>
      </c>
      <c r="B473" s="290" t="s">
        <v>2626</v>
      </c>
      <c r="C473" s="290" t="s">
        <v>4325</v>
      </c>
      <c r="D473" s="290" t="str">
        <f t="shared" si="7"/>
        <v>47287 DRŽAVNO ODVJETNIČKO VIJEĆE</v>
      </c>
      <c r="E473" s="290" t="s">
        <v>4366</v>
      </c>
      <c r="F473" s="290" t="s">
        <v>2627</v>
      </c>
      <c r="G473" s="290" t="s">
        <v>3715</v>
      </c>
      <c r="I473" s="130"/>
    </row>
    <row r="474" spans="1:9" ht="15" customHeight="1">
      <c r="A474" s="290">
        <v>47295</v>
      </c>
      <c r="B474" s="290" t="s">
        <v>2628</v>
      </c>
      <c r="C474" s="290" t="s">
        <v>4325</v>
      </c>
      <c r="D474" s="290" t="str">
        <f t="shared" si="7"/>
        <v>47295 DRŽAVNO SUDBENO VIJEĆE</v>
      </c>
      <c r="E474" s="290" t="s">
        <v>4367</v>
      </c>
      <c r="F474" s="290" t="s">
        <v>2629</v>
      </c>
      <c r="G474" s="290" t="s">
        <v>3715</v>
      </c>
      <c r="I474" s="130"/>
    </row>
    <row r="475" spans="1:9" ht="15" customHeight="1">
      <c r="A475" s="290">
        <v>47334</v>
      </c>
      <c r="B475" s="290" t="s">
        <v>2183</v>
      </c>
      <c r="C475" s="290" t="s">
        <v>3713</v>
      </c>
      <c r="D475" s="290" t="str">
        <f t="shared" si="7"/>
        <v>47334 SREDIŠNJI DRŽAVNI URED ZA SREDIŠNJU JAVNU NABAVU</v>
      </c>
      <c r="E475" s="290" t="s">
        <v>3723</v>
      </c>
      <c r="F475" s="290" t="s">
        <v>2184</v>
      </c>
      <c r="G475" s="290" t="s">
        <v>3715</v>
      </c>
      <c r="I475" s="130"/>
    </row>
    <row r="476" spans="1:9" ht="15" customHeight="1">
      <c r="A476" s="290">
        <v>47406</v>
      </c>
      <c r="B476" s="290" t="s">
        <v>3776</v>
      </c>
      <c r="C476" s="290" t="s">
        <v>3773</v>
      </c>
      <c r="D476" s="290" t="str">
        <f t="shared" si="7"/>
        <v>47406 URED ZASTUPNIKA REPUBLIKE HRVATSKE PRED EUROPSKIM SUDOM ZA LJUDSKA PRAVA</v>
      </c>
      <c r="E476" s="290" t="s">
        <v>3777</v>
      </c>
      <c r="F476" s="290" t="s">
        <v>2159</v>
      </c>
      <c r="G476" s="290" t="s">
        <v>3715</v>
      </c>
      <c r="I476" s="130"/>
    </row>
    <row r="477" spans="1:9" s="131" customFormat="1" ht="15" customHeight="1">
      <c r="A477" s="290">
        <v>47422</v>
      </c>
      <c r="B477" s="290" t="s">
        <v>3786</v>
      </c>
      <c r="C477" s="290" t="s">
        <v>3773</v>
      </c>
      <c r="D477" s="290" t="str">
        <f t="shared" si="7"/>
        <v>47422 URED ZA LJUDSKA PRAVA I PRAVA NACIONALNIH MANJINA</v>
      </c>
      <c r="E477" s="290" t="s">
        <v>3787</v>
      </c>
      <c r="F477" s="290" t="s">
        <v>2170</v>
      </c>
      <c r="G477" s="290" t="s">
        <v>3715</v>
      </c>
      <c r="I477" s="130"/>
    </row>
    <row r="478" spans="1:9" ht="15" customHeight="1">
      <c r="A478" s="290">
        <v>47439</v>
      </c>
      <c r="B478" s="290" t="s">
        <v>2187</v>
      </c>
      <c r="C478" s="290" t="s">
        <v>3713</v>
      </c>
      <c r="D478" s="290" t="str">
        <f t="shared" si="7"/>
        <v>47439 SREDIŠNJI DRŽAVNI URED ZA HRVATE IZVAN REPUBLIKE HRVATSKE</v>
      </c>
      <c r="E478" s="290" t="s">
        <v>3725</v>
      </c>
      <c r="F478" s="290" t="s">
        <v>2188</v>
      </c>
      <c r="G478" s="290" t="s">
        <v>3715</v>
      </c>
      <c r="I478" s="130"/>
    </row>
    <row r="479" spans="1:9" ht="15" customHeight="1">
      <c r="A479" s="290">
        <v>47668</v>
      </c>
      <c r="B479" s="290" t="s">
        <v>2566</v>
      </c>
      <c r="C479" s="290" t="s">
        <v>4325</v>
      </c>
      <c r="D479" s="290" t="str">
        <f t="shared" si="7"/>
        <v>47668 CENTAR ZA DIJAGNOSTIKU U ZAGREBU</v>
      </c>
      <c r="E479" s="290" t="s">
        <v>2567</v>
      </c>
      <c r="F479" s="290" t="s">
        <v>4348</v>
      </c>
      <c r="G479" s="290" t="s">
        <v>3715</v>
      </c>
      <c r="I479" s="130"/>
    </row>
    <row r="480" spans="1:9" ht="15" customHeight="1">
      <c r="A480" s="290">
        <v>47852</v>
      </c>
      <c r="B480" s="290" t="s">
        <v>2209</v>
      </c>
      <c r="C480" s="290" t="s">
        <v>3713</v>
      </c>
      <c r="D480" s="290" t="str">
        <f t="shared" si="7"/>
        <v>47852 POVJERENSTVO ZA ODLUČIVANJE O SUKOBU INTERESA</v>
      </c>
      <c r="E480" s="290" t="s">
        <v>3731</v>
      </c>
      <c r="F480" s="290" t="s">
        <v>2210</v>
      </c>
      <c r="G480" s="290" t="s">
        <v>3715</v>
      </c>
      <c r="I480" s="130"/>
    </row>
    <row r="481" spans="1:9" ht="15" customHeight="1">
      <c r="A481" s="290">
        <v>47893</v>
      </c>
      <c r="B481" s="290" t="s">
        <v>2542</v>
      </c>
      <c r="C481" s="290" t="s">
        <v>4242</v>
      </c>
      <c r="D481" s="290" t="str">
        <f t="shared" si="7"/>
        <v>47893 KLINIKA ZA DJEČJE BOLESTI ZAGREB</v>
      </c>
      <c r="E481" s="290" t="s">
        <v>4254</v>
      </c>
      <c r="F481" s="290" t="s">
        <v>2543</v>
      </c>
      <c r="G481" s="290" t="s">
        <v>3715</v>
      </c>
      <c r="I481" s="130"/>
    </row>
    <row r="482" spans="1:9" ht="15" customHeight="1">
      <c r="A482" s="290">
        <v>47908</v>
      </c>
      <c r="B482" s="290" t="s">
        <v>2277</v>
      </c>
      <c r="C482" s="290" t="s">
        <v>3810</v>
      </c>
      <c r="D482" s="290" t="str">
        <f t="shared" si="7"/>
        <v>47908 MUZEJ VUČEDOLSKE KULTURE</v>
      </c>
      <c r="E482" s="290" t="s">
        <v>3852</v>
      </c>
      <c r="F482" s="290" t="s">
        <v>2278</v>
      </c>
      <c r="G482" s="290" t="s">
        <v>3715</v>
      </c>
      <c r="I482" s="130"/>
    </row>
    <row r="483" spans="1:9" ht="15" customHeight="1">
      <c r="A483" s="290">
        <v>48023</v>
      </c>
      <c r="B483" s="290" t="s">
        <v>345</v>
      </c>
      <c r="C483" s="290" t="s">
        <v>3936</v>
      </c>
      <c r="D483" s="290" t="str">
        <f t="shared" si="7"/>
        <v>48023 SVEUČILIŠTE U RIJECI - FAKULTET ZDRAVSTVENIH STUDIJA U RIJECI</v>
      </c>
      <c r="E483" s="290" t="s">
        <v>347</v>
      </c>
      <c r="F483" s="290" t="s">
        <v>348</v>
      </c>
      <c r="G483" s="290" t="s">
        <v>3715</v>
      </c>
      <c r="I483" s="130"/>
    </row>
    <row r="484" spans="1:9" ht="15" customHeight="1">
      <c r="A484" s="290">
        <v>48031</v>
      </c>
      <c r="B484" s="290" t="s">
        <v>2312</v>
      </c>
      <c r="C484" s="290" t="s">
        <v>3879</v>
      </c>
      <c r="D484" s="290" t="str">
        <f t="shared" si="7"/>
        <v>48031 AGENCIJA ZA ISTRAŽIVANJE NESREĆA U ZRAČNOM, POMORSKOM I ŽELJEZNIČKOM PROMETU</v>
      </c>
      <c r="E484" s="290" t="s">
        <v>2313</v>
      </c>
      <c r="F484" s="290" t="s">
        <v>2314</v>
      </c>
      <c r="G484" s="290" t="s">
        <v>3715</v>
      </c>
      <c r="I484" s="130"/>
    </row>
    <row r="485" spans="1:9" ht="15" customHeight="1">
      <c r="A485" s="290">
        <v>48066</v>
      </c>
      <c r="B485" s="290" t="s">
        <v>2171</v>
      </c>
      <c r="C485" s="290" t="s">
        <v>3773</v>
      </c>
      <c r="D485" s="290" t="str">
        <f t="shared" si="7"/>
        <v>48066 URED KOMISIJE ZA ODNOSE S VJERSKIM ZAJEDNICAMA</v>
      </c>
      <c r="E485" s="290" t="s">
        <v>2172</v>
      </c>
      <c r="F485" s="290" t="s">
        <v>2173</v>
      </c>
      <c r="G485" s="290" t="s">
        <v>3715</v>
      </c>
      <c r="I485" s="130"/>
    </row>
    <row r="486" spans="1:9" ht="15" customHeight="1">
      <c r="A486" s="290">
        <v>48103</v>
      </c>
      <c r="B486" s="290" t="s">
        <v>2302</v>
      </c>
      <c r="C486" s="290" t="s">
        <v>3870</v>
      </c>
      <c r="D486" s="290" t="str">
        <f t="shared" si="7"/>
        <v>48103 DRŽAVNA ERGELA ĐAKOVO I LIPIK</v>
      </c>
      <c r="E486" s="290" t="s">
        <v>3873</v>
      </c>
      <c r="F486" s="290" t="s">
        <v>2303</v>
      </c>
      <c r="G486" s="290" t="s">
        <v>3715</v>
      </c>
      <c r="I486" s="130"/>
    </row>
    <row r="487" spans="1:9" ht="15" customHeight="1">
      <c r="A487" s="290">
        <v>48226</v>
      </c>
      <c r="B487" s="290" t="s">
        <v>2860</v>
      </c>
      <c r="C487" s="290" t="s">
        <v>3713</v>
      </c>
      <c r="D487" s="290" t="str">
        <f t="shared" si="7"/>
        <v>48226 POVJERENIK ZA INFORMIRANJE</v>
      </c>
      <c r="E487" s="290" t="s">
        <v>3759</v>
      </c>
      <c r="F487" s="290" t="s">
        <v>3760</v>
      </c>
      <c r="G487" s="290" t="s">
        <v>3715</v>
      </c>
      <c r="I487" s="130"/>
    </row>
    <row r="488" spans="1:9" ht="15" customHeight="1">
      <c r="A488" s="290">
        <v>48242</v>
      </c>
      <c r="B488" s="290" t="s">
        <v>2400</v>
      </c>
      <c r="C488" s="290" t="s">
        <v>4119</v>
      </c>
      <c r="D488" s="290" t="str">
        <f t="shared" si="7"/>
        <v>48242 ZAVOD ZA VJEŠTAČENJE, PROFESIONALNU REHABILITACIJU I ZAPOŠLJAVANJE OSOBA S INVALIDITETOM</v>
      </c>
      <c r="E488" s="290" t="s">
        <v>4120</v>
      </c>
      <c r="F488" s="290" t="s">
        <v>2401</v>
      </c>
      <c r="G488" s="290" t="s">
        <v>3715</v>
      </c>
      <c r="I488" s="130"/>
    </row>
    <row r="489" spans="1:9" ht="15" customHeight="1">
      <c r="A489" s="290">
        <v>48267</v>
      </c>
      <c r="B489" s="290" t="s">
        <v>298</v>
      </c>
      <c r="C489" s="290" t="s">
        <v>3936</v>
      </c>
      <c r="D489" s="290" t="str">
        <f t="shared" si="7"/>
        <v>48267 SVEUČILIŠTE SJEVER</v>
      </c>
      <c r="E489" s="290" t="s">
        <v>4015</v>
      </c>
      <c r="F489" s="290" t="s">
        <v>300</v>
      </c>
      <c r="G489" s="290" t="s">
        <v>3715</v>
      </c>
      <c r="I489" s="130"/>
    </row>
    <row r="490" spans="1:9" ht="15" customHeight="1">
      <c r="A490" s="290">
        <v>48314</v>
      </c>
      <c r="B490" s="290" t="s">
        <v>2203</v>
      </c>
      <c r="C490" s="290" t="s">
        <v>3804</v>
      </c>
      <c r="D490" s="290" t="str">
        <f t="shared" si="7"/>
        <v>48314 JAVNA USTANOVA MEMORIJALNI CENTAR DOMOVINSKOG RATA VUKOVAR</v>
      </c>
      <c r="E490" s="290" t="s">
        <v>3805</v>
      </c>
      <c r="F490" s="290" t="s">
        <v>2204</v>
      </c>
      <c r="G490" s="290" t="s">
        <v>3715</v>
      </c>
      <c r="I490" s="130"/>
    </row>
    <row r="491" spans="1:9" ht="15" customHeight="1">
      <c r="A491" s="290">
        <v>48402</v>
      </c>
      <c r="B491" s="290" t="s">
        <v>2433</v>
      </c>
      <c r="C491" s="290" t="s">
        <v>4119</v>
      </c>
      <c r="D491" s="290" t="str">
        <f t="shared" si="7"/>
        <v>48402 CENTAR ZA POSEBNO SKRBNIŠTVO</v>
      </c>
      <c r="E491" s="290" t="s">
        <v>4206</v>
      </c>
      <c r="F491" s="290" t="s">
        <v>2434</v>
      </c>
      <c r="G491" s="290" t="s">
        <v>3715</v>
      </c>
      <c r="I491" s="130"/>
    </row>
    <row r="492" spans="1:9" ht="15" customHeight="1">
      <c r="A492" s="290">
        <v>48710</v>
      </c>
      <c r="B492" s="290" t="s">
        <v>2205</v>
      </c>
      <c r="C492" s="290" t="s">
        <v>3804</v>
      </c>
      <c r="D492" s="290" t="str">
        <f t="shared" si="7"/>
        <v>48710 DOM HRVATSKIH VETERANA</v>
      </c>
      <c r="E492" s="290" t="s">
        <v>3806</v>
      </c>
      <c r="F492" s="290" t="s">
        <v>2206</v>
      </c>
      <c r="G492" s="290" t="s">
        <v>3715</v>
      </c>
      <c r="I492" s="130"/>
    </row>
    <row r="493" spans="1:9" ht="15" customHeight="1">
      <c r="A493" s="290">
        <v>48752</v>
      </c>
      <c r="B493" s="290" t="s">
        <v>2669</v>
      </c>
      <c r="C493" s="290" t="s">
        <v>4325</v>
      </c>
      <c r="D493" s="290" t="str">
        <f t="shared" si="7"/>
        <v>48752 TRGOVAČKI SUD U PAZINU</v>
      </c>
      <c r="E493" s="290" t="s">
        <v>4390</v>
      </c>
      <c r="F493" s="290" t="s">
        <v>2670</v>
      </c>
      <c r="G493" s="290" t="s">
        <v>3715</v>
      </c>
      <c r="I493" s="130"/>
    </row>
    <row r="494" spans="1:9" ht="15" customHeight="1">
      <c r="A494" s="290">
        <v>48769</v>
      </c>
      <c r="B494" s="290" t="s">
        <v>2748</v>
      </c>
      <c r="C494" s="290" t="s">
        <v>4325</v>
      </c>
      <c r="D494" s="290" t="str">
        <f t="shared" si="7"/>
        <v>48769 OPĆINSKI SUD U NOVOM ZAGREBU</v>
      </c>
      <c r="E494" s="290" t="s">
        <v>4410</v>
      </c>
      <c r="F494" s="290" t="s">
        <v>2749</v>
      </c>
      <c r="G494" s="290" t="s">
        <v>3715</v>
      </c>
      <c r="I494" s="130"/>
    </row>
    <row r="495" spans="1:9" ht="15" customHeight="1">
      <c r="A495" s="290">
        <v>48785</v>
      </c>
      <c r="B495" s="290" t="s">
        <v>2801</v>
      </c>
      <c r="C495" s="290" t="s">
        <v>4325</v>
      </c>
      <c r="D495" s="290" t="str">
        <f t="shared" si="7"/>
        <v>48785 OPĆINSKO DRŽAVNO ODVJETNIŠTVO U NOVOM ZAGREBU</v>
      </c>
      <c r="E495" s="290" t="s">
        <v>4455</v>
      </c>
      <c r="F495" s="290" t="s">
        <v>2802</v>
      </c>
      <c r="G495" s="290" t="s">
        <v>3715</v>
      </c>
      <c r="I495" s="130"/>
    </row>
    <row r="496" spans="1:9" ht="15" customHeight="1">
      <c r="A496" s="290">
        <v>48865</v>
      </c>
      <c r="B496" s="290" t="s">
        <v>2412</v>
      </c>
      <c r="C496" s="290" t="s">
        <v>4119</v>
      </c>
      <c r="D496" s="290" t="str">
        <f t="shared" si="7"/>
        <v>48865 CENTAR ZA PROFESIONALNU REHABILITACIJU ZAGREB</v>
      </c>
      <c r="E496" s="290" t="s">
        <v>2413</v>
      </c>
      <c r="F496" s="290" t="s">
        <v>4124</v>
      </c>
      <c r="G496" s="290" t="s">
        <v>3715</v>
      </c>
      <c r="I496" s="130"/>
    </row>
    <row r="497" spans="1:9" ht="15" customHeight="1">
      <c r="A497" s="290">
        <v>49059</v>
      </c>
      <c r="B497" s="290" t="s">
        <v>2408</v>
      </c>
      <c r="C497" s="290" t="s">
        <v>4119</v>
      </c>
      <c r="D497" s="290" t="str">
        <f t="shared" si="7"/>
        <v>49059 CENTAR ZA PROFESIONALNU REHABILITACIJU RIJEKA</v>
      </c>
      <c r="E497" s="290" t="s">
        <v>2409</v>
      </c>
      <c r="F497" s="290" t="s">
        <v>4126</v>
      </c>
      <c r="G497" s="290" t="s">
        <v>3715</v>
      </c>
      <c r="I497" s="130"/>
    </row>
    <row r="498" spans="1:9" ht="15" customHeight="1">
      <c r="A498" s="290">
        <v>49075</v>
      </c>
      <c r="B498" s="290" t="s">
        <v>2284</v>
      </c>
      <c r="C498" s="290" t="s">
        <v>3810</v>
      </c>
      <c r="D498" s="290" t="str">
        <f t="shared" si="7"/>
        <v>49075 AGENCIJA ZA ELEKTRONIČKE MEDIJE</v>
      </c>
      <c r="E498" s="290" t="s">
        <v>2285</v>
      </c>
      <c r="F498" s="290" t="s">
        <v>2286</v>
      </c>
      <c r="G498" s="290" t="s">
        <v>3715</v>
      </c>
      <c r="I498" s="130"/>
    </row>
    <row r="499" spans="1:9" ht="15" customHeight="1">
      <c r="A499" s="290">
        <v>49083</v>
      </c>
      <c r="B499" s="290" t="s">
        <v>2317</v>
      </c>
      <c r="C499" s="290" t="s">
        <v>3879</v>
      </c>
      <c r="D499" s="290" t="str">
        <f t="shared" si="7"/>
        <v>49083 HRVATSKA AGENCIJA ZA CIVILNO ZRAKOPLOVSTVO</v>
      </c>
      <c r="E499" s="290" t="s">
        <v>2318</v>
      </c>
      <c r="F499" s="290" t="s">
        <v>2319</v>
      </c>
      <c r="G499" s="290" t="s">
        <v>3715</v>
      </c>
      <c r="I499" s="130"/>
    </row>
    <row r="500" spans="1:9" ht="15" customHeight="1">
      <c r="A500" s="290">
        <v>49091</v>
      </c>
      <c r="B500" s="290" t="s">
        <v>2385</v>
      </c>
      <c r="C500" s="290" t="s">
        <v>3889</v>
      </c>
      <c r="D500" s="290" t="str">
        <f t="shared" si="7"/>
        <v>49091 HRVATSKA ENERGETSKA REGULATORNA AGENCIJA</v>
      </c>
      <c r="E500" s="290" t="s">
        <v>2386</v>
      </c>
      <c r="F500" s="290" t="s">
        <v>2387</v>
      </c>
      <c r="G500" s="290" t="s">
        <v>3715</v>
      </c>
      <c r="I500" s="130"/>
    </row>
    <row r="501" spans="1:9" ht="15" customHeight="1">
      <c r="A501" s="290">
        <v>49286</v>
      </c>
      <c r="B501" s="290" t="s">
        <v>2180</v>
      </c>
      <c r="C501" s="290" t="s">
        <v>3792</v>
      </c>
      <c r="D501" s="290" t="str">
        <f t="shared" si="7"/>
        <v>49286 ODBOR ZA STANDARDE FINANCIJSKOG IZVJEŠTAVANJA</v>
      </c>
      <c r="E501" s="290" t="s">
        <v>2181</v>
      </c>
      <c r="F501" s="290" t="s">
        <v>2182</v>
      </c>
      <c r="G501" s="290" t="s">
        <v>3715</v>
      </c>
      <c r="I501" s="130"/>
    </row>
    <row r="502" spans="1:9" ht="15" customHeight="1">
      <c r="A502" s="290">
        <v>49585</v>
      </c>
      <c r="B502" s="290" t="s">
        <v>2191</v>
      </c>
      <c r="C502" s="290" t="s">
        <v>3713</v>
      </c>
      <c r="D502" s="290" t="str">
        <f t="shared" si="7"/>
        <v>49585 SREDIŠNJI DRŽAVNI URED ZA RAZVOJ DIGITALNOG DRUŠTVA</v>
      </c>
      <c r="E502" s="290" t="s">
        <v>2192</v>
      </c>
      <c r="F502" s="290" t="s">
        <v>2193</v>
      </c>
      <c r="G502" s="290" t="s">
        <v>3715</v>
      </c>
      <c r="I502" s="130"/>
    </row>
    <row r="503" spans="1:9" ht="15" customHeight="1">
      <c r="A503" s="290">
        <v>49649</v>
      </c>
      <c r="B503" s="290" t="s">
        <v>2382</v>
      </c>
      <c r="C503" s="290" t="s">
        <v>3889</v>
      </c>
      <c r="D503" s="290" t="str">
        <f t="shared" si="7"/>
        <v>49649 AGENCIJA ZA UGLJIKOVODIKE</v>
      </c>
      <c r="E503" s="290" t="s">
        <v>2383</v>
      </c>
      <c r="F503" s="290" t="s">
        <v>2384</v>
      </c>
      <c r="G503" s="290" t="s">
        <v>3715</v>
      </c>
      <c r="I503" s="130"/>
    </row>
    <row r="504" spans="1:9" ht="15" customHeight="1">
      <c r="A504" s="290">
        <v>49729</v>
      </c>
      <c r="B504" s="290" t="s">
        <v>2410</v>
      </c>
      <c r="C504" s="290" t="s">
        <v>4119</v>
      </c>
      <c r="D504" s="290" t="str">
        <f t="shared" si="7"/>
        <v>49729 CENTAR ZA PROFESIONALNU REHABILITACIJU SPLIT</v>
      </c>
      <c r="E504" s="290" t="s">
        <v>2411</v>
      </c>
      <c r="F504" s="290" t="s">
        <v>4125</v>
      </c>
      <c r="G504" s="290" t="s">
        <v>3715</v>
      </c>
      <c r="I504" s="130"/>
    </row>
    <row r="505" spans="1:9" ht="15" customHeight="1">
      <c r="A505" s="290">
        <v>49796</v>
      </c>
      <c r="B505" s="290" t="s">
        <v>3974</v>
      </c>
      <c r="C505" s="290" t="s">
        <v>3936</v>
      </c>
      <c r="D505" s="290" t="str">
        <f t="shared" si="7"/>
        <v>49796 SVEUČILIŠTE J.J. STROSMAYERA U OSIJEKU - FAKULTET ZA DENTALNU MEDICINU I ZDRAVSTVO</v>
      </c>
      <c r="E505" s="290" t="s">
        <v>3975</v>
      </c>
      <c r="F505" s="290" t="s">
        <v>292</v>
      </c>
      <c r="G505" s="290" t="s">
        <v>3715</v>
      </c>
      <c r="I505" s="130"/>
    </row>
    <row r="506" spans="1:9" ht="15" customHeight="1">
      <c r="A506" s="290">
        <v>50090</v>
      </c>
      <c r="B506" s="290" t="s">
        <v>2252</v>
      </c>
      <c r="C506" s="290" t="s">
        <v>3810</v>
      </c>
      <c r="D506" s="290" t="str">
        <f t="shared" si="7"/>
        <v>50090 ARHEOLOŠKI MUZEJ OSIJEK</v>
      </c>
      <c r="E506" s="290" t="s">
        <v>3833</v>
      </c>
      <c r="F506" s="290" t="s">
        <v>2253</v>
      </c>
      <c r="G506" s="290" t="s">
        <v>3715</v>
      </c>
      <c r="I506" s="130"/>
    </row>
    <row r="507" spans="1:9" ht="15" customHeight="1">
      <c r="A507" s="290">
        <v>50215</v>
      </c>
      <c r="B507" s="290" t="s">
        <v>3941</v>
      </c>
      <c r="C507" s="290" t="s">
        <v>3936</v>
      </c>
      <c r="D507" s="290" t="str">
        <f t="shared" si="7"/>
        <v>50215 SVEUČILIŠTE JOSIPA JURJA STROSSMAYERA U OSIJEKU - AKADEMIJA ZA UMJETNOST I KULTURU U OSIJEKU</v>
      </c>
      <c r="E507" s="290" t="s">
        <v>3942</v>
      </c>
      <c r="F507" s="290" t="s">
        <v>1180</v>
      </c>
      <c r="G507" s="290" t="s">
        <v>3715</v>
      </c>
      <c r="I507" s="130"/>
    </row>
    <row r="508" spans="1:9" ht="15" customHeight="1">
      <c r="A508" s="290">
        <v>50395</v>
      </c>
      <c r="B508" s="290" t="s">
        <v>2575</v>
      </c>
      <c r="C508" s="290" t="s">
        <v>4325</v>
      </c>
      <c r="D508" s="290" t="str">
        <f t="shared" si="7"/>
        <v>50395 KAZNIONICA U POŽEGI</v>
      </c>
      <c r="E508" s="290" t="s">
        <v>4356</v>
      </c>
      <c r="F508" s="290" t="s">
        <v>2576</v>
      </c>
      <c r="G508" s="290" t="s">
        <v>3715</v>
      </c>
      <c r="I508" s="130"/>
    </row>
    <row r="509" spans="1:9" ht="15" customHeight="1">
      <c r="A509" s="290">
        <v>50400</v>
      </c>
      <c r="B509" s="290" t="s">
        <v>2592</v>
      </c>
      <c r="C509" s="290" t="s">
        <v>4325</v>
      </c>
      <c r="D509" s="290" t="str">
        <f t="shared" si="7"/>
        <v>50400 ZATVOR U POŽEGI</v>
      </c>
      <c r="E509" s="290" t="s">
        <v>4357</v>
      </c>
      <c r="F509" s="290" t="s">
        <v>2593</v>
      </c>
      <c r="G509" s="290" t="s">
        <v>3715</v>
      </c>
      <c r="I509" s="130"/>
    </row>
    <row r="510" spans="1:9" ht="15" customHeight="1">
      <c r="A510" s="290">
        <v>50483</v>
      </c>
      <c r="B510" s="290" t="s">
        <v>2798</v>
      </c>
      <c r="C510" s="290" t="s">
        <v>4325</v>
      </c>
      <c r="D510" s="290" t="str">
        <f t="shared" si="7"/>
        <v>50483 OPĆINSKO DRŽAVNO ODVJETNIŠTVO U METKOVIĆU</v>
      </c>
      <c r="E510" s="290" t="s">
        <v>2799</v>
      </c>
      <c r="F510" s="290" t="s">
        <v>2800</v>
      </c>
      <c r="G510" s="290" t="s">
        <v>3715</v>
      </c>
      <c r="I510" s="130"/>
    </row>
    <row r="511" spans="1:9" ht="15" customHeight="1">
      <c r="A511" s="290">
        <v>50491</v>
      </c>
      <c r="B511" s="290" t="s">
        <v>2805</v>
      </c>
      <c r="C511" s="290" t="s">
        <v>4325</v>
      </c>
      <c r="D511" s="290" t="str">
        <f t="shared" si="7"/>
        <v>50491 OPĆINSKO DRŽAVNO ODVJETNIŠTVO U PAZINU</v>
      </c>
      <c r="E511" s="290" t="s">
        <v>2806</v>
      </c>
      <c r="F511" s="290" t="s">
        <v>2807</v>
      </c>
      <c r="G511" s="290" t="s">
        <v>3715</v>
      </c>
      <c r="I511" s="130"/>
    </row>
    <row r="512" spans="1:9" ht="15" customHeight="1">
      <c r="A512" s="290">
        <v>50506</v>
      </c>
      <c r="B512" s="290" t="s">
        <v>2826</v>
      </c>
      <c r="C512" s="290" t="s">
        <v>4325</v>
      </c>
      <c r="D512" s="290" t="str">
        <f t="shared" si="7"/>
        <v>50506 OPĆINSKO DRŽAVNO ODVJETNIŠTVO U VINKOVCIMA</v>
      </c>
      <c r="E512" s="290" t="s">
        <v>2827</v>
      </c>
      <c r="F512" s="290" t="s">
        <v>2828</v>
      </c>
      <c r="G512" s="290" t="s">
        <v>3715</v>
      </c>
      <c r="I512" s="130"/>
    </row>
    <row r="513" spans="1:9" ht="15" customHeight="1">
      <c r="A513" s="290">
        <v>50514</v>
      </c>
      <c r="B513" s="290" t="s">
        <v>2723</v>
      </c>
      <c r="C513" s="290" t="s">
        <v>4325</v>
      </c>
      <c r="D513" s="290" t="str">
        <f t="shared" si="7"/>
        <v>50514 OPĆINSKI SUD U CRIKVENICI</v>
      </c>
      <c r="E513" s="290" t="s">
        <v>2724</v>
      </c>
      <c r="F513" s="290" t="s">
        <v>2725</v>
      </c>
      <c r="G513" s="290" t="s">
        <v>3715</v>
      </c>
      <c r="I513" s="130"/>
    </row>
    <row r="514" spans="1:9" ht="15" customHeight="1">
      <c r="A514" s="290">
        <v>50522</v>
      </c>
      <c r="B514" s="290" t="s">
        <v>2730</v>
      </c>
      <c r="C514" s="290" t="s">
        <v>4325</v>
      </c>
      <c r="D514" s="290" t="str">
        <f t="shared" ref="D514:D559" si="8">A514&amp;" "&amp;B514</f>
        <v>50522 OPĆINSKI SUD U ĐAKOVU</v>
      </c>
      <c r="E514" s="290" t="s">
        <v>2731</v>
      </c>
      <c r="F514" s="290" t="s">
        <v>2732</v>
      </c>
      <c r="G514" s="290" t="s">
        <v>3715</v>
      </c>
      <c r="I514" s="130"/>
    </row>
    <row r="515" spans="1:9" ht="15" customHeight="1">
      <c r="A515" s="290">
        <v>50539</v>
      </c>
      <c r="B515" s="290" t="s">
        <v>2739</v>
      </c>
      <c r="C515" s="290" t="s">
        <v>4325</v>
      </c>
      <c r="D515" s="290" t="str">
        <f t="shared" si="8"/>
        <v>50539 OPĆINSKI SUD U KUTINI</v>
      </c>
      <c r="E515" s="290" t="s">
        <v>2740</v>
      </c>
      <c r="F515" s="290" t="s">
        <v>2741</v>
      </c>
      <c r="G515" s="290" t="s">
        <v>3715</v>
      </c>
      <c r="I515" s="130"/>
    </row>
    <row r="516" spans="1:9" ht="15" customHeight="1">
      <c r="A516" s="290">
        <v>50547</v>
      </c>
      <c r="B516" s="290" t="s">
        <v>2742</v>
      </c>
      <c r="C516" s="290" t="s">
        <v>4325</v>
      </c>
      <c r="D516" s="290" t="str">
        <f t="shared" si="8"/>
        <v>50547 OPĆINSKI SUD U MAKARSKOJ</v>
      </c>
      <c r="E516" s="290" t="s">
        <v>2743</v>
      </c>
      <c r="F516" s="290" t="s">
        <v>2744</v>
      </c>
      <c r="G516" s="290" t="s">
        <v>3715</v>
      </c>
      <c r="I516" s="130"/>
    </row>
    <row r="517" spans="1:9" ht="15" customHeight="1">
      <c r="A517" s="290">
        <v>50555</v>
      </c>
      <c r="B517" s="290" t="s">
        <v>2745</v>
      </c>
      <c r="C517" s="290" t="s">
        <v>4325</v>
      </c>
      <c r="D517" s="290" t="str">
        <f t="shared" si="8"/>
        <v>50555 OPĆINSKI SUD U METKOVIĆU</v>
      </c>
      <c r="E517" s="290" t="s">
        <v>2746</v>
      </c>
      <c r="F517" s="290" t="s">
        <v>2747</v>
      </c>
      <c r="G517" s="290" t="s">
        <v>3715</v>
      </c>
      <c r="I517" s="130"/>
    </row>
    <row r="518" spans="1:9" ht="15" customHeight="1">
      <c r="A518" s="290">
        <v>50563</v>
      </c>
      <c r="B518" s="290" t="s">
        <v>2752</v>
      </c>
      <c r="C518" s="290" t="s">
        <v>4325</v>
      </c>
      <c r="D518" s="290" t="str">
        <f t="shared" si="8"/>
        <v>50563 OPĆINSKI SUD U PAZINU</v>
      </c>
      <c r="E518" s="290" t="s">
        <v>2753</v>
      </c>
      <c r="F518" s="290" t="s">
        <v>2754</v>
      </c>
      <c r="G518" s="290" t="s">
        <v>3715</v>
      </c>
      <c r="I518" s="130"/>
    </row>
    <row r="519" spans="1:9" ht="15" customHeight="1">
      <c r="A519" s="290">
        <v>50571</v>
      </c>
      <c r="B519" s="290" t="s">
        <v>2760</v>
      </c>
      <c r="C519" s="290" t="s">
        <v>4325</v>
      </c>
      <c r="D519" s="290" t="str">
        <f t="shared" si="8"/>
        <v>50571 OPĆINSKI SUD U SESVETAMA</v>
      </c>
      <c r="E519" s="290" t="s">
        <v>2761</v>
      </c>
      <c r="F519" s="290" t="s">
        <v>2762</v>
      </c>
      <c r="G519" s="290" t="s">
        <v>3715</v>
      </c>
      <c r="I519" s="130"/>
    </row>
    <row r="520" spans="1:9" ht="15" customHeight="1">
      <c r="A520" s="290">
        <v>50580</v>
      </c>
      <c r="B520" s="290" t="s">
        <v>2775</v>
      </c>
      <c r="C520" s="290" t="s">
        <v>4325</v>
      </c>
      <c r="D520" s="290" t="str">
        <f t="shared" si="8"/>
        <v>50580 OPĆINSKI SUD U VINKOVCIMA</v>
      </c>
      <c r="E520" s="290" t="s">
        <v>2776</v>
      </c>
      <c r="F520" s="290" t="s">
        <v>2777</v>
      </c>
      <c r="G520" s="290" t="s">
        <v>3715</v>
      </c>
      <c r="I520" s="130"/>
    </row>
    <row r="521" spans="1:9" ht="15" customHeight="1">
      <c r="A521" s="290">
        <v>50598</v>
      </c>
      <c r="B521" s="290" t="s">
        <v>2664</v>
      </c>
      <c r="C521" s="290" t="s">
        <v>4325</v>
      </c>
      <c r="D521" s="290" t="str">
        <f t="shared" si="8"/>
        <v>50598 TRGOVAČKI SUD U DUBROVNIKU</v>
      </c>
      <c r="E521" s="290" t="s">
        <v>2665</v>
      </c>
      <c r="F521" s="290" t="s">
        <v>2666</v>
      </c>
      <c r="G521" s="290" t="s">
        <v>3715</v>
      </c>
      <c r="I521" s="130"/>
    </row>
    <row r="522" spans="1:9" ht="15" customHeight="1">
      <c r="A522" s="290">
        <v>50709</v>
      </c>
      <c r="B522" s="290" t="s">
        <v>2856</v>
      </c>
      <c r="C522" s="290" t="s">
        <v>3713</v>
      </c>
      <c r="D522" s="290" t="str">
        <f t="shared" si="8"/>
        <v>50709 DRŽAVNI INSPEKTORAT</v>
      </c>
      <c r="E522" s="290" t="s">
        <v>3757</v>
      </c>
      <c r="F522" s="290" t="s">
        <v>2857</v>
      </c>
      <c r="G522" s="290" t="s">
        <v>3715</v>
      </c>
      <c r="I522" s="130"/>
    </row>
    <row r="523" spans="1:9" ht="15" customHeight="1">
      <c r="A523" s="290">
        <v>50848</v>
      </c>
      <c r="B523" s="290" t="s">
        <v>1196</v>
      </c>
      <c r="C523" s="290" t="s">
        <v>3936</v>
      </c>
      <c r="D523" s="290" t="str">
        <f t="shared" si="8"/>
        <v>50848 VELEUČILIŠTE HRVATSKO ZAGORJE KRAPINA</v>
      </c>
      <c r="E523" s="290" t="s">
        <v>3985</v>
      </c>
      <c r="F523" s="290" t="s">
        <v>1199</v>
      </c>
      <c r="G523" s="290" t="s">
        <v>3715</v>
      </c>
      <c r="I523" s="130"/>
    </row>
    <row r="524" spans="1:9" ht="15" customHeight="1">
      <c r="A524" s="290">
        <v>50928</v>
      </c>
      <c r="B524" s="290" t="s">
        <v>2631</v>
      </c>
      <c r="C524" s="290" t="s">
        <v>4325</v>
      </c>
      <c r="D524" s="290" t="str">
        <f t="shared" si="8"/>
        <v>50928 VISOKI KAZNENI SUD REPUBLIKE HRVATSKE</v>
      </c>
      <c r="E524" s="290" t="s">
        <v>4370</v>
      </c>
      <c r="F524" s="290" t="s">
        <v>2632</v>
      </c>
      <c r="G524" s="290" t="s">
        <v>3715</v>
      </c>
      <c r="I524" s="130"/>
    </row>
    <row r="525" spans="1:9" ht="15" customHeight="1">
      <c r="A525" s="290">
        <v>50985</v>
      </c>
      <c r="B525" s="290" t="s">
        <v>2196</v>
      </c>
      <c r="C525" s="290" t="s">
        <v>3713</v>
      </c>
      <c r="D525" s="290" t="str">
        <f t="shared" si="8"/>
        <v>50985 HRVATSKA VATROGASNA ZAJEDNICA</v>
      </c>
      <c r="E525" s="290" t="s">
        <v>3726</v>
      </c>
      <c r="F525" s="290" t="s">
        <v>2197</v>
      </c>
      <c r="G525" s="290" t="s">
        <v>3715</v>
      </c>
      <c r="I525" s="130"/>
    </row>
    <row r="526" spans="1:9" ht="15" customHeight="1">
      <c r="A526" s="290">
        <v>51191</v>
      </c>
      <c r="B526" s="290" t="s">
        <v>3990</v>
      </c>
      <c r="C526" s="290" t="s">
        <v>3936</v>
      </c>
      <c r="D526" s="290" t="str">
        <f t="shared" si="8"/>
        <v>51191 Sveučilište u Zagrebu Fakultet hrvatskih studija</v>
      </c>
      <c r="E526" s="290" t="s">
        <v>3991</v>
      </c>
      <c r="F526" s="290" t="s">
        <v>1192</v>
      </c>
      <c r="G526" s="290" t="s">
        <v>3715</v>
      </c>
      <c r="I526" s="130"/>
    </row>
    <row r="527" spans="1:9" ht="15" customHeight="1">
      <c r="A527" s="290">
        <v>51255</v>
      </c>
      <c r="B527" s="290" t="s">
        <v>2324</v>
      </c>
      <c r="C527" s="290" t="s">
        <v>3879</v>
      </c>
      <c r="D527" s="290" t="str">
        <f t="shared" si="8"/>
        <v>51255 JAVNA USTANOVA LUČKA UPRAVA SISAK</v>
      </c>
      <c r="E527" s="290" t="s">
        <v>2325</v>
      </c>
      <c r="F527" s="290" t="s">
        <v>2326</v>
      </c>
      <c r="G527" s="290" t="s">
        <v>3715</v>
      </c>
      <c r="I527" s="130"/>
    </row>
    <row r="528" spans="1:9" ht="15" customHeight="1">
      <c r="A528" s="290">
        <v>51263</v>
      </c>
      <c r="B528" s="290" t="s">
        <v>3884</v>
      </c>
      <c r="C528" s="290" t="s">
        <v>3879</v>
      </c>
      <c r="D528" s="290" t="str">
        <f t="shared" si="8"/>
        <v>51263 JAVNA USTANOVALUČKA UPRAVA SLAVONSKI BROD</v>
      </c>
      <c r="E528" s="290" t="s">
        <v>2327</v>
      </c>
      <c r="F528" s="290" t="s">
        <v>2328</v>
      </c>
      <c r="G528" s="290" t="s">
        <v>3715</v>
      </c>
      <c r="I528" s="130"/>
    </row>
    <row r="529" spans="1:9" ht="15" customHeight="1">
      <c r="A529" s="290">
        <v>51271</v>
      </c>
      <c r="B529" s="290" t="s">
        <v>2350</v>
      </c>
      <c r="C529" s="290" t="s">
        <v>3879</v>
      </c>
      <c r="D529" s="290" t="str">
        <f t="shared" si="8"/>
        <v>51271 LUČKA UPRAVA ZADAR</v>
      </c>
      <c r="E529" s="290" t="s">
        <v>2351</v>
      </c>
      <c r="F529" s="290" t="s">
        <v>2352</v>
      </c>
      <c r="G529" s="290" t="s">
        <v>3715</v>
      </c>
      <c r="I529" s="130"/>
    </row>
    <row r="530" spans="1:9" ht="15" customHeight="1">
      <c r="A530" s="290">
        <v>51280</v>
      </c>
      <c r="B530" s="290" t="s">
        <v>2347</v>
      </c>
      <c r="C530" s="290" t="s">
        <v>3879</v>
      </c>
      <c r="D530" s="290" t="str">
        <f t="shared" si="8"/>
        <v>51280 LUČKA UPRAVA VUKOVAR</v>
      </c>
      <c r="E530" s="290" t="s">
        <v>2348</v>
      </c>
      <c r="F530" s="290" t="s">
        <v>2349</v>
      </c>
      <c r="G530" s="290" t="s">
        <v>3715</v>
      </c>
      <c r="I530" s="130"/>
    </row>
    <row r="531" spans="1:9" ht="15" customHeight="1">
      <c r="A531" s="290">
        <v>51298</v>
      </c>
      <c r="B531" s="290" t="s">
        <v>2335</v>
      </c>
      <c r="C531" s="290" t="s">
        <v>3879</v>
      </c>
      <c r="D531" s="290" t="str">
        <f t="shared" si="8"/>
        <v>51298 LUČKA UPRAVA PLOČE</v>
      </c>
      <c r="E531" s="290" t="s">
        <v>2336</v>
      </c>
      <c r="F531" s="290" t="s">
        <v>2337</v>
      </c>
      <c r="G531" s="290" t="s">
        <v>3715</v>
      </c>
      <c r="I531" s="130"/>
    </row>
    <row r="532" spans="1:9" ht="15" customHeight="1">
      <c r="A532" s="290">
        <v>51302</v>
      </c>
      <c r="B532" s="290" t="s">
        <v>2338</v>
      </c>
      <c r="C532" s="290" t="s">
        <v>3879</v>
      </c>
      <c r="D532" s="290" t="str">
        <f t="shared" si="8"/>
        <v>51302 LUČKA UPRAVA RIJEKA</v>
      </c>
      <c r="E532" s="290" t="s">
        <v>2339</v>
      </c>
      <c r="F532" s="290" t="s">
        <v>2340</v>
      </c>
      <c r="G532" s="290" t="s">
        <v>3715</v>
      </c>
      <c r="I532" s="130"/>
    </row>
    <row r="533" spans="1:9" ht="15" customHeight="1">
      <c r="A533" s="290">
        <v>51319</v>
      </c>
      <c r="B533" s="290" t="s">
        <v>2332</v>
      </c>
      <c r="C533" s="290" t="s">
        <v>3879</v>
      </c>
      <c r="D533" s="290" t="str">
        <f t="shared" si="8"/>
        <v>51319 LUČKA UPRAVA OSIJEK</v>
      </c>
      <c r="E533" s="290" t="s">
        <v>2333</v>
      </c>
      <c r="F533" s="290" t="s">
        <v>2334</v>
      </c>
      <c r="G533" s="290" t="s">
        <v>3715</v>
      </c>
      <c r="I533" s="130"/>
    </row>
    <row r="534" spans="1:9" ht="15" customHeight="1">
      <c r="A534" s="290">
        <v>51327</v>
      </c>
      <c r="B534" s="290" t="s">
        <v>2341</v>
      </c>
      <c r="C534" s="290" t="s">
        <v>3879</v>
      </c>
      <c r="D534" s="290" t="str">
        <f t="shared" si="8"/>
        <v>51327 LUČKA UPRAVA SPLIT</v>
      </c>
      <c r="E534" s="290" t="s">
        <v>2342</v>
      </c>
      <c r="F534" s="290" t="s">
        <v>2343</v>
      </c>
      <c r="G534" s="290" t="s">
        <v>3715</v>
      </c>
      <c r="I534" s="130"/>
    </row>
    <row r="535" spans="1:9" ht="15" customHeight="1">
      <c r="A535" s="290">
        <v>51335</v>
      </c>
      <c r="B535" s="290" t="s">
        <v>2344</v>
      </c>
      <c r="C535" s="290" t="s">
        <v>3879</v>
      </c>
      <c r="D535" s="290" t="str">
        <f t="shared" si="8"/>
        <v>51335 LUČKA UPRAVA ŠIBENIK</v>
      </c>
      <c r="E535" s="290" t="s">
        <v>2345</v>
      </c>
      <c r="F535" s="290" t="s">
        <v>2346</v>
      </c>
      <c r="G535" s="290" t="s">
        <v>3715</v>
      </c>
      <c r="I535" s="130"/>
    </row>
    <row r="536" spans="1:9" ht="15" customHeight="1">
      <c r="A536" s="290">
        <v>51343</v>
      </c>
      <c r="B536" s="290" t="s">
        <v>2329</v>
      </c>
      <c r="C536" s="290" t="s">
        <v>3879</v>
      </c>
      <c r="D536" s="290" t="str">
        <f t="shared" si="8"/>
        <v>51343 LUČKA UPRAVA DUBROVNIK</v>
      </c>
      <c r="E536" s="290" t="s">
        <v>2330</v>
      </c>
      <c r="F536" s="290" t="s">
        <v>2331</v>
      </c>
      <c r="G536" s="290" t="s">
        <v>3715</v>
      </c>
      <c r="I536" s="130"/>
    </row>
    <row r="537" spans="1:9" ht="15" customHeight="1">
      <c r="A537" s="290">
        <v>51360</v>
      </c>
      <c r="B537" s="290" t="s">
        <v>1181</v>
      </c>
      <c r="C537" s="290" t="s">
        <v>3936</v>
      </c>
      <c r="D537" s="290" t="str">
        <f t="shared" si="8"/>
        <v>51360 SVEUČILIŠTE U SLAVONSKOM BRODU</v>
      </c>
      <c r="E537" s="290" t="s">
        <v>4112</v>
      </c>
      <c r="F537" s="290" t="s">
        <v>1238</v>
      </c>
      <c r="G537" s="290" t="s">
        <v>3715</v>
      </c>
      <c r="I537" s="130"/>
    </row>
    <row r="538" spans="1:9" ht="15" customHeight="1">
      <c r="A538" s="290">
        <v>51386</v>
      </c>
      <c r="B538" s="290" t="s">
        <v>3789</v>
      </c>
      <c r="C538" s="290" t="s">
        <v>3773</v>
      </c>
      <c r="D538" s="290" t="str">
        <f t="shared" si="8"/>
        <v>51386 URED POTPREDSJEDNICE VLADE REPUBLIKE HRVATSKE</v>
      </c>
      <c r="E538" s="290" t="s">
        <v>3790</v>
      </c>
      <c r="F538" s="290" t="s">
        <v>2156</v>
      </c>
      <c r="G538" s="290" t="s">
        <v>3715</v>
      </c>
      <c r="I538" s="130"/>
    </row>
    <row r="539" spans="1:9" ht="15" customHeight="1">
      <c r="A539" s="290">
        <v>51409</v>
      </c>
      <c r="B539" s="290" t="s">
        <v>2194</v>
      </c>
      <c r="C539" s="290" t="s">
        <v>3713</v>
      </c>
      <c r="D539" s="290" t="str">
        <f t="shared" si="8"/>
        <v>51409 SREDIŠNJI DRŽAVNI URED ZA DEMOGRAFIJU I MLADE</v>
      </c>
      <c r="E539" s="290" t="s">
        <v>3762</v>
      </c>
      <c r="F539" s="290" t="s">
        <v>2195</v>
      </c>
      <c r="G539" s="290" t="s">
        <v>3715</v>
      </c>
      <c r="I539" s="130"/>
    </row>
    <row r="540" spans="1:9" ht="15" customHeight="1">
      <c r="A540" s="290">
        <v>51441</v>
      </c>
      <c r="B540" s="290" t="s">
        <v>3763</v>
      </c>
      <c r="C540" s="290" t="s">
        <v>3713</v>
      </c>
      <c r="D540" s="290" t="str">
        <f t="shared" si="8"/>
        <v xml:space="preserve">51441 MINISTARSTVO PRAVOSUĐA, UPRAVE I DIGITALNE TRANSFORMACIJE </v>
      </c>
      <c r="E540" s="290" t="s">
        <v>3764</v>
      </c>
      <c r="F540" s="290" t="s">
        <v>2562</v>
      </c>
      <c r="G540" s="290" t="s">
        <v>3715</v>
      </c>
      <c r="I540" s="130"/>
    </row>
    <row r="541" spans="1:9" ht="15" customHeight="1">
      <c r="A541" s="290">
        <v>51450</v>
      </c>
      <c r="B541" s="290" t="s">
        <v>4113</v>
      </c>
      <c r="C541" s="290" t="s">
        <v>3936</v>
      </c>
      <c r="D541" s="290" t="str">
        <f t="shared" si="8"/>
        <v>51450 SVEUČILIŠTE JOSIPA JURJA STROSSMAYERA U OSIJEKU - KINEZIOLOŠKI FAKULTET OSIJEK</v>
      </c>
      <c r="E541" s="290" t="s">
        <v>4114</v>
      </c>
      <c r="F541" s="290" t="s">
        <v>1231</v>
      </c>
      <c r="G541" s="290" t="s">
        <v>3715</v>
      </c>
      <c r="I541" s="130"/>
    </row>
    <row r="542" spans="1:9" ht="15" customHeight="1">
      <c r="A542" s="290">
        <v>51853</v>
      </c>
      <c r="B542" s="290" t="s">
        <v>2198</v>
      </c>
      <c r="C542" s="290" t="s">
        <v>3801</v>
      </c>
      <c r="D542" s="290" t="str">
        <f t="shared" si="8"/>
        <v>51853 DRŽAVNA VATROGASNA ŠKOLA</v>
      </c>
      <c r="E542" s="290" t="s">
        <v>3802</v>
      </c>
      <c r="F542" s="290" t="s">
        <v>3803</v>
      </c>
      <c r="G542" s="290" t="s">
        <v>3715</v>
      </c>
      <c r="I542" s="130"/>
    </row>
    <row r="543" spans="1:9" ht="15" customHeight="1">
      <c r="A543" s="290">
        <v>52209</v>
      </c>
      <c r="B543" s="290" t="s">
        <v>2138</v>
      </c>
      <c r="C543" s="290" t="s">
        <v>3936</v>
      </c>
      <c r="D543" s="290" t="str">
        <f t="shared" si="8"/>
        <v>52209 HRVATSKA ZAKLADA ZA ZNANOST</v>
      </c>
      <c r="E543" s="290" t="s">
        <v>4115</v>
      </c>
      <c r="F543" s="290" t="s">
        <v>4116</v>
      </c>
      <c r="G543" s="290" t="s">
        <v>3715</v>
      </c>
      <c r="I543" s="130"/>
    </row>
    <row r="544" spans="1:9" ht="15" customHeight="1">
      <c r="A544" s="290">
        <v>52305</v>
      </c>
      <c r="B544" s="290" t="s">
        <v>4225</v>
      </c>
      <c r="C544" s="290" t="s">
        <v>4119</v>
      </c>
      <c r="D544" s="290" t="str">
        <f t="shared" si="8"/>
        <v>52305 CENTAR ZA PRUŽANJEUSLUGA U ZAJEDNICI MOCIRE</v>
      </c>
      <c r="E544" s="290" t="s">
        <v>4226</v>
      </c>
      <c r="F544" s="290" t="s">
        <v>2442</v>
      </c>
      <c r="G544" s="290" t="s">
        <v>3715</v>
      </c>
      <c r="I544" s="130"/>
    </row>
    <row r="545" spans="1:9" s="130" customFormat="1" ht="15" customHeight="1">
      <c r="A545" s="290">
        <v>52313</v>
      </c>
      <c r="B545" s="290" t="s">
        <v>2207</v>
      </c>
      <c r="C545" s="290" t="s">
        <v>3804</v>
      </c>
      <c r="D545" s="290" t="str">
        <f t="shared" si="8"/>
        <v>52313 VETERANSKI CENTAR</v>
      </c>
      <c r="E545" s="290" t="s">
        <v>3807</v>
      </c>
      <c r="F545" s="290" t="s">
        <v>3808</v>
      </c>
      <c r="G545" s="290" t="s">
        <v>3715</v>
      </c>
    </row>
    <row r="546" spans="1:9" ht="15" customHeight="1">
      <c r="A546" s="290">
        <v>52321</v>
      </c>
      <c r="B546" s="290" t="s">
        <v>2142</v>
      </c>
      <c r="C546" s="290" t="s">
        <v>3713</v>
      </c>
      <c r="D546" s="290" t="str">
        <f t="shared" si="8"/>
        <v>52321 POVJERENSTVO ZA FISKALNU POLITIKU</v>
      </c>
      <c r="E546" s="290" t="s">
        <v>3765</v>
      </c>
      <c r="F546" s="290" t="s">
        <v>2143</v>
      </c>
      <c r="G546" s="290" t="s">
        <v>3715</v>
      </c>
      <c r="I546" s="130"/>
    </row>
    <row r="547" spans="1:9" ht="15" customHeight="1">
      <c r="A547" s="290">
        <v>52356</v>
      </c>
      <c r="B547" s="290" t="s">
        <v>2839</v>
      </c>
      <c r="C547" s="290" t="s">
        <v>4325</v>
      </c>
      <c r="D547" s="290" t="str">
        <f t="shared" si="8"/>
        <v>52356 OPĆINSKO GRAĐANSKO DRŽAVNO ODVJETNIŠTVO U ZAGREBU</v>
      </c>
      <c r="E547" s="290" t="s">
        <v>4461</v>
      </c>
      <c r="F547" s="290" t="s">
        <v>2840</v>
      </c>
      <c r="G547" s="290" t="s">
        <v>3715</v>
      </c>
      <c r="I547" s="130"/>
    </row>
    <row r="548" spans="1:9" ht="15" customHeight="1">
      <c r="A548" s="290">
        <v>52469</v>
      </c>
      <c r="B548" s="290" t="s">
        <v>3933</v>
      </c>
      <c r="C548" s="290" t="s">
        <v>3889</v>
      </c>
      <c r="D548" s="290" t="str">
        <f t="shared" si="8"/>
        <v>52469 Institut za vode Josip Juraj Strossmayer</v>
      </c>
      <c r="E548" s="290" t="s">
        <v>3934</v>
      </c>
      <c r="F548" s="290" t="s">
        <v>3935</v>
      </c>
      <c r="G548" s="290" t="s">
        <v>3715</v>
      </c>
      <c r="I548" s="130"/>
    </row>
    <row r="549" spans="1:9" ht="15" customHeight="1">
      <c r="A549" s="290">
        <v>52565</v>
      </c>
      <c r="B549" s="290" t="s">
        <v>4117</v>
      </c>
      <c r="C549" s="290" t="s">
        <v>3936</v>
      </c>
      <c r="D549" s="290" t="str">
        <f t="shared" si="8"/>
        <v>52565 SVEUČILIŠTE JOSIPA JURJA STROSSMAYERA U OSIJEKU, FAKULTET TURIZMA I RURALNOG RAZVOJA U POŽEGI</v>
      </c>
      <c r="E549" s="290" t="s">
        <v>3692</v>
      </c>
      <c r="F549" s="290" t="s">
        <v>2942</v>
      </c>
      <c r="G549" s="290" t="s">
        <v>3715</v>
      </c>
      <c r="I549" s="130"/>
    </row>
    <row r="550" spans="1:9" ht="15" customHeight="1">
      <c r="A550" s="290">
        <v>52645</v>
      </c>
      <c r="B550" s="290" t="s">
        <v>4227</v>
      </c>
      <c r="C550" s="290" t="s">
        <v>4119</v>
      </c>
      <c r="D550" s="290" t="str">
        <f t="shared" si="8"/>
        <v>52645 Hrvatski zavod za socijalni rad</v>
      </c>
      <c r="E550" s="290" t="s">
        <v>4228</v>
      </c>
      <c r="F550" s="290" t="s">
        <v>4229</v>
      </c>
      <c r="G550" s="290" t="s">
        <v>3715</v>
      </c>
      <c r="I550" s="130"/>
    </row>
    <row r="551" spans="1:9" ht="15" customHeight="1">
      <c r="A551" s="290">
        <v>52653</v>
      </c>
      <c r="B551" s="290" t="s">
        <v>4230</v>
      </c>
      <c r="C551" s="290" t="s">
        <v>4119</v>
      </c>
      <c r="D551" s="290" t="str">
        <f t="shared" si="8"/>
        <v>52653 Obiteljski centar</v>
      </c>
      <c r="E551" s="290" t="s">
        <v>4231</v>
      </c>
      <c r="F551" s="290" t="s">
        <v>4232</v>
      </c>
      <c r="G551" s="290" t="s">
        <v>3715</v>
      </c>
      <c r="I551" s="130"/>
    </row>
    <row r="552" spans="1:9" ht="15" customHeight="1">
      <c r="A552" s="290">
        <v>53919</v>
      </c>
      <c r="B552" s="290" t="s">
        <v>4118</v>
      </c>
      <c r="C552" s="290" t="s">
        <v>3936</v>
      </c>
      <c r="D552" s="290" t="str">
        <f t="shared" si="8"/>
        <v>53919 Sveučilište u Osijeku, Fakultet primijenjene matematike i informatike</v>
      </c>
      <c r="E552" s="290" t="s">
        <v>3693</v>
      </c>
      <c r="F552" s="290" t="s">
        <v>3694</v>
      </c>
      <c r="G552" s="290" t="s">
        <v>3715</v>
      </c>
      <c r="I552" s="130"/>
    </row>
    <row r="553" spans="1:9" ht="15" customHeight="1">
      <c r="A553" s="290">
        <v>53951</v>
      </c>
      <c r="B553" s="290" t="s">
        <v>3795</v>
      </c>
      <c r="C553" s="290" t="s">
        <v>3796</v>
      </c>
      <c r="D553" s="290" t="str">
        <f t="shared" si="8"/>
        <v>53951 SVEUČILIŠTE OBRANE I SIGURNOSTI Dr. FRANJO TUĐMAN</v>
      </c>
      <c r="E553" s="290" t="s">
        <v>3797</v>
      </c>
      <c r="F553" s="290" t="s">
        <v>3798</v>
      </c>
      <c r="G553" s="290" t="s">
        <v>3715</v>
      </c>
      <c r="I553" s="130"/>
    </row>
    <row r="554" spans="1:9" ht="15" customHeight="1">
      <c r="A554" s="290">
        <v>53960</v>
      </c>
      <c r="B554" s="290" t="s">
        <v>4462</v>
      </c>
      <c r="C554" s="290" t="s">
        <v>4325</v>
      </c>
      <c r="D554" s="290" t="str">
        <f t="shared" si="8"/>
        <v>53960 Centar za mirno rješavanje sporova</v>
      </c>
      <c r="E554" s="290" t="s">
        <v>4463</v>
      </c>
      <c r="F554" s="290" t="s">
        <v>4464</v>
      </c>
      <c r="G554" s="290" t="s">
        <v>3715</v>
      </c>
      <c r="I554" s="130"/>
    </row>
    <row r="555" spans="1:9" ht="15" customHeight="1">
      <c r="A555" s="290">
        <v>53978</v>
      </c>
      <c r="B555" s="290" t="s">
        <v>4233</v>
      </c>
      <c r="C555" s="290" t="s">
        <v>4119</v>
      </c>
      <c r="D555" s="290" t="str">
        <f t="shared" si="8"/>
        <v>53978 Centar za pružanje usluga u zajednici Međimurje</v>
      </c>
      <c r="E555" s="290" t="s">
        <v>4234</v>
      </c>
      <c r="F555" s="290" t="s">
        <v>4235</v>
      </c>
      <c r="G555" s="290" t="s">
        <v>3715</v>
      </c>
      <c r="I555" s="130"/>
    </row>
    <row r="556" spans="1:9" ht="15" customHeight="1">
      <c r="A556" s="290">
        <v>54108</v>
      </c>
      <c r="B556" s="290" t="s">
        <v>4236</v>
      </c>
      <c r="C556" s="290" t="s">
        <v>4119</v>
      </c>
      <c r="D556" s="290" t="str">
        <f t="shared" si="8"/>
        <v>54108 Dom za odrasle osobe Delnice</v>
      </c>
      <c r="E556" s="290" t="s">
        <v>4237</v>
      </c>
      <c r="F556" s="290" t="s">
        <v>4238</v>
      </c>
      <c r="G556" s="290" t="s">
        <v>3715</v>
      </c>
      <c r="I556" s="130"/>
    </row>
    <row r="557" spans="1:9" ht="15" customHeight="1">
      <c r="A557" s="290">
        <v>54149</v>
      </c>
      <c r="B557" s="290" t="s">
        <v>4239</v>
      </c>
      <c r="C557" s="290" t="s">
        <v>4119</v>
      </c>
      <c r="D557" s="290" t="str">
        <f t="shared" si="8"/>
        <v>54149 Akademija socijalne skrbi</v>
      </c>
      <c r="E557" s="290" t="s">
        <v>4240</v>
      </c>
      <c r="F557" s="290" t="s">
        <v>4241</v>
      </c>
      <c r="G557" s="290" t="s">
        <v>3715</v>
      </c>
      <c r="I557" s="130"/>
    </row>
    <row r="558" spans="1:9" ht="15" customHeight="1">
      <c r="A558" s="290">
        <v>54173</v>
      </c>
      <c r="B558" s="290" t="s">
        <v>3766</v>
      </c>
      <c r="C558" s="290" t="s">
        <v>3713</v>
      </c>
      <c r="D558" s="290" t="str">
        <f t="shared" si="8"/>
        <v>54173 MINISTARSTVO ZAŠTITE OKOLIŠA I ZELENE TRANZICIJE</v>
      </c>
      <c r="E558" s="290" t="s">
        <v>3767</v>
      </c>
      <c r="F558" s="290" t="s">
        <v>3768</v>
      </c>
      <c r="G558" s="290" t="s">
        <v>3715</v>
      </c>
      <c r="I558" s="130"/>
    </row>
    <row r="559" spans="1:9" ht="15" customHeight="1">
      <c r="A559" s="290">
        <v>54181</v>
      </c>
      <c r="B559" s="290" t="s">
        <v>3769</v>
      </c>
      <c r="C559" s="290" t="s">
        <v>3713</v>
      </c>
      <c r="D559" s="290" t="str">
        <f t="shared" si="8"/>
        <v>54181 MINISTARSTVO DEMOGRAFIJE I USELJENIŠTVA</v>
      </c>
      <c r="E559" s="290" t="s">
        <v>3770</v>
      </c>
      <c r="F559" s="290" t="s">
        <v>3771</v>
      </c>
      <c r="G559" s="290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0"/>
      <c r="B687" s="290"/>
      <c r="C687" s="290"/>
      <c r="D687" s="290"/>
      <c r="E687" s="290"/>
      <c r="F687" s="290"/>
      <c r="G687" s="290"/>
    </row>
    <row r="688" spans="1:7" s="130" customFormat="1" ht="15" customHeight="1">
      <c r="A688" s="290"/>
      <c r="B688" s="290"/>
      <c r="C688" s="290"/>
      <c r="D688" s="290"/>
      <c r="E688" s="290"/>
      <c r="F688" s="290"/>
      <c r="G688" s="290"/>
    </row>
    <row r="689" spans="1:7" s="130" customFormat="1" ht="15" customHeight="1">
      <c r="A689" s="290"/>
      <c r="B689" s="290"/>
      <c r="C689" s="290"/>
      <c r="D689" s="290"/>
      <c r="E689" s="290"/>
      <c r="F689" s="290"/>
      <c r="G689" s="290"/>
    </row>
    <row r="690" spans="1:7" s="130" customFormat="1" ht="15" customHeight="1">
      <c r="A690" s="290"/>
      <c r="B690" s="290"/>
      <c r="C690" s="290"/>
      <c r="D690" s="290"/>
      <c r="E690" s="290"/>
      <c r="F690" s="290"/>
      <c r="G690" s="290"/>
    </row>
    <row r="691" spans="1:7" s="130" customFormat="1" ht="15" customHeight="1">
      <c r="A691" s="290"/>
      <c r="B691" s="290"/>
      <c r="C691" s="290"/>
      <c r="D691" s="290"/>
      <c r="E691" s="290"/>
      <c r="F691" s="290"/>
      <c r="G691" s="290"/>
    </row>
    <row r="692" spans="1:7" s="130" customFormat="1" ht="15" customHeight="1">
      <c r="A692" s="290"/>
      <c r="B692" s="290"/>
      <c r="C692" s="290"/>
      <c r="D692" s="290"/>
      <c r="E692" s="290"/>
      <c r="F692" s="290"/>
      <c r="G692" s="290"/>
    </row>
    <row r="693" spans="1:7" s="130" customFormat="1" ht="15" customHeight="1">
      <c r="A693" s="290"/>
      <c r="B693" s="290"/>
      <c r="C693" s="290"/>
      <c r="D693" s="290"/>
      <c r="E693" s="290"/>
      <c r="F693" s="290"/>
      <c r="G693" s="290"/>
    </row>
    <row r="694" spans="1:7" s="130" customFormat="1" ht="15" customHeight="1">
      <c r="A694" s="290"/>
      <c r="B694" s="290"/>
      <c r="C694" s="290"/>
      <c r="D694" s="290"/>
      <c r="E694" s="290"/>
      <c r="F694" s="290"/>
      <c r="G694" s="290"/>
    </row>
    <row r="695" spans="1:7" s="130" customFormat="1" ht="15" customHeight="1">
      <c r="A695" s="290"/>
      <c r="B695" s="290"/>
      <c r="C695" s="290"/>
      <c r="D695" s="290"/>
      <c r="E695" s="290"/>
      <c r="F695" s="290"/>
      <c r="G695" s="290"/>
    </row>
    <row r="696" spans="1:7" s="130" customFormat="1" ht="15" customHeight="1">
      <c r="A696" s="290"/>
      <c r="B696" s="290"/>
      <c r="C696" s="290"/>
      <c r="D696" s="290"/>
      <c r="E696" s="290"/>
      <c r="F696" s="290"/>
      <c r="G696" s="290"/>
    </row>
    <row r="697" spans="1:7" s="130" customFormat="1" ht="15" customHeight="1">
      <c r="A697" s="290"/>
      <c r="B697" s="290"/>
      <c r="C697" s="290"/>
      <c r="D697" s="290"/>
      <c r="E697" s="290"/>
      <c r="F697" s="290"/>
      <c r="G697" s="290"/>
    </row>
    <row r="698" spans="1:7" s="130" customFormat="1" ht="15" customHeight="1">
      <c r="A698" s="290"/>
      <c r="B698" s="290"/>
      <c r="C698" s="290"/>
      <c r="D698" s="290"/>
      <c r="E698" s="290"/>
      <c r="F698" s="290"/>
      <c r="G698" s="290"/>
    </row>
    <row r="699" spans="1:7" s="130" customFormat="1" ht="15" customHeight="1">
      <c r="A699" s="290"/>
      <c r="B699" s="290"/>
      <c r="C699" s="290"/>
      <c r="D699" s="290"/>
      <c r="E699" s="290"/>
      <c r="F699" s="290"/>
      <c r="G699" s="290"/>
    </row>
    <row r="701" spans="1:7" s="130" customFormat="1" ht="15" customHeight="1">
      <c r="A701" s="290"/>
      <c r="B701" s="290"/>
      <c r="C701" s="290"/>
      <c r="D701" s="290"/>
      <c r="E701" s="290"/>
      <c r="F701" s="290"/>
      <c r="G701" s="290"/>
    </row>
    <row r="702" spans="1:7" s="130" customFormat="1" ht="15" customHeight="1">
      <c r="A702" s="290"/>
      <c r="B702" s="290"/>
      <c r="C702" s="290"/>
      <c r="D702" s="290"/>
      <c r="E702" s="290"/>
      <c r="F702" s="290"/>
      <c r="G702" s="290"/>
    </row>
    <row r="703" spans="1:7" s="130" customFormat="1" ht="15" customHeight="1">
      <c r="A703" s="290"/>
      <c r="B703" s="290"/>
      <c r="C703" s="290"/>
      <c r="D703" s="290"/>
      <c r="E703" s="290"/>
      <c r="F703" s="290"/>
      <c r="G703" s="290"/>
    </row>
    <row r="704" spans="1:7" s="130" customFormat="1" ht="15" customHeight="1">
      <c r="A704" s="290"/>
      <c r="B704" s="290"/>
      <c r="C704" s="290"/>
      <c r="D704" s="290"/>
      <c r="E704" s="290"/>
      <c r="F704" s="290"/>
      <c r="G704" s="290"/>
    </row>
    <row r="705" spans="1:7" s="130" customFormat="1" ht="15" customHeight="1">
      <c r="A705" s="290"/>
      <c r="B705" s="290"/>
      <c r="C705" s="290"/>
      <c r="D705" s="290"/>
      <c r="E705" s="290"/>
      <c r="F705" s="290"/>
      <c r="G705" s="290"/>
    </row>
    <row r="706" spans="1:7" s="130" customFormat="1" ht="15" customHeight="1">
      <c r="A706" s="290"/>
      <c r="B706" s="290"/>
      <c r="C706" s="290"/>
      <c r="D706" s="290"/>
      <c r="E706" s="290"/>
      <c r="F706" s="290"/>
      <c r="G706" s="290"/>
    </row>
    <row r="707" spans="1:7" s="130" customFormat="1" ht="15" customHeight="1">
      <c r="A707" s="290"/>
      <c r="B707" s="290"/>
      <c r="C707" s="290"/>
      <c r="D707" s="290"/>
      <c r="E707" s="290"/>
      <c r="F707" s="290"/>
      <c r="G707" s="290"/>
    </row>
    <row r="708" spans="1:7" s="130" customFormat="1" ht="15" customHeight="1">
      <c r="A708" s="290"/>
      <c r="B708" s="290"/>
      <c r="C708" s="290"/>
      <c r="D708" s="290"/>
      <c r="E708" s="290"/>
      <c r="F708" s="290"/>
      <c r="G708" s="290"/>
    </row>
    <row r="709" spans="1:7" s="130" customFormat="1" ht="15" customHeight="1">
      <c r="A709" s="290"/>
      <c r="B709" s="290"/>
      <c r="C709" s="290"/>
      <c r="D709" s="290"/>
      <c r="E709" s="290"/>
      <c r="F709" s="290"/>
      <c r="G709" s="290"/>
    </row>
    <row r="710" spans="1:7" s="130" customFormat="1" ht="15" customHeight="1">
      <c r="A710" s="290"/>
      <c r="B710" s="290"/>
      <c r="C710" s="290"/>
      <c r="D710" s="290"/>
      <c r="E710" s="290"/>
      <c r="F710" s="290"/>
      <c r="G710" s="290"/>
    </row>
    <row r="711" spans="1:7" s="130" customFormat="1" ht="15" customHeight="1">
      <c r="A711" s="290"/>
      <c r="B711" s="290"/>
      <c r="C711" s="290"/>
      <c r="D711" s="290"/>
      <c r="E711" s="290"/>
      <c r="F711" s="290"/>
      <c r="G711" s="290"/>
    </row>
    <row r="712" spans="1:7" s="130" customFormat="1" ht="15" customHeight="1">
      <c r="A712" s="290"/>
      <c r="B712" s="290"/>
      <c r="C712" s="290"/>
      <c r="D712" s="290"/>
      <c r="E712" s="290"/>
      <c r="F712" s="290"/>
      <c r="G712" s="290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Dubravka Zatezalo</cp:lastModifiedBy>
  <cp:lastPrinted>2024-11-11T14:24:36Z</cp:lastPrinted>
  <dcterms:created xsi:type="dcterms:W3CDTF">2018-09-10T07:36:17Z</dcterms:created>
  <dcterms:modified xsi:type="dcterms:W3CDTF">2024-12-16T05:55:56Z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