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E:\Users\Lina\Documents\Dokumentacija\WEB\Dokumenti\"/>
    </mc:Choice>
  </mc:AlternateContent>
  <xr:revisionPtr revIDLastSave="0" documentId="8_{CCA7ADE3-6E15-4A3A-9D64-03E20BEA0BF2}" xr6:coauthVersionLast="47" xr6:coauthVersionMax="47" xr10:uidLastSave="{00000000-0000-0000-0000-000000000000}"/>
  <bookViews>
    <workbookView xWindow="4860" yWindow="3450" windowWidth="22365" windowHeight="12750" firstSheet="1" activeTab="1" xr2:uid="{00000000-000D-0000-FFFF-FFFF00000000}"/>
  </bookViews>
  <sheets>
    <sheet name="Plan za unos u SAP" sheetId="4" r:id="rId1"/>
    <sheet name="Opći dio" sheetId="12" r:id="rId2"/>
    <sheet name="UniRi_Plan za unos u SAP" sheetId="17" r:id="rId3"/>
    <sheet name="PLAN PRIHODA I PRIMITAKA " sheetId="13" r:id="rId4"/>
    <sheet name="PLAN RASHODA" sheetId="14" r:id="rId5"/>
    <sheet name="PLAN IZDATAKA" sheetId="15" r:id="rId6"/>
    <sheet name="ANALITIKA EU PROJEKATA" sheetId="16" r:id="rId7"/>
  </sheets>
  <definedNames>
    <definedName name="_FiltarBaze" localSheetId="4" hidden="1">'PLAN RASHODA'!#REF!</definedName>
    <definedName name="_xlnm._FilterDatabase" localSheetId="4" hidden="1">'PLAN RASHODA'!$A$65:$P$82</definedName>
    <definedName name="_xlnm._FilterDatabase" localSheetId="0" hidden="1">'Plan za unos u SAP'!$A$1:$O$2424</definedName>
    <definedName name="_xlnm._FilterDatabase" localSheetId="2" hidden="1">'UniRi_Plan za unos u SAP'!$A$2:$O$552</definedName>
    <definedName name="_xlnm.Print_Area" localSheetId="1">'Opći dio'!$A$1:$E$30</definedName>
    <definedName name="_xlnm.Print_Area" localSheetId="0">'Plan za unos u SAP'!$C$1:$O$2424</definedName>
    <definedName name="_xlnm.Print_Area" localSheetId="2">'UniRi_Plan za unos u SAP'!$C$2:$O$552</definedName>
    <definedName name="_xlnm.Print_Titles" localSheetId="4">'PLAN RASHODA'!$1:$2</definedName>
    <definedName name="_xlnm.Print_Titles" localSheetId="0">'Plan za unos u SAP'!$1:$1</definedName>
    <definedName name="_xlnm.Print_Titles" localSheetId="2">'UniRi_Plan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16" l="1"/>
  <c r="O26" i="17" l="1"/>
  <c r="N26" i="17"/>
  <c r="M26" i="17"/>
  <c r="O363" i="17" l="1"/>
  <c r="N363" i="17"/>
  <c r="M363" i="17"/>
  <c r="O299" i="17"/>
  <c r="N299" i="17"/>
  <c r="M299" i="17"/>
  <c r="O5" i="17" l="1"/>
  <c r="D129" i="13" s="1"/>
  <c r="N5" i="17"/>
  <c r="M5" i="17"/>
  <c r="F113" i="13" l="1"/>
  <c r="N106" i="17" l="1"/>
  <c r="N105" i="17" s="1"/>
  <c r="O106" i="17"/>
  <c r="O105" i="17" s="1"/>
  <c r="M106" i="17"/>
  <c r="M105" i="17" s="1"/>
  <c r="D100" i="14"/>
  <c r="D81" i="14"/>
  <c r="D98" i="14"/>
  <c r="D79" i="14"/>
  <c r="D97" i="14"/>
  <c r="D78" i="14"/>
  <c r="D96" i="14"/>
  <c r="D77" i="14"/>
  <c r="D93" i="14"/>
  <c r="D74" i="14"/>
  <c r="D92" i="14"/>
  <c r="D73" i="14"/>
  <c r="D91" i="14"/>
  <c r="D72" i="14"/>
  <c r="D89" i="14"/>
  <c r="D70" i="14"/>
  <c r="D88" i="14"/>
  <c r="D69" i="14"/>
  <c r="D87" i="14"/>
  <c r="D68" i="14"/>
  <c r="D6" i="14"/>
  <c r="D60" i="14"/>
  <c r="D59" i="14"/>
  <c r="D58" i="14"/>
  <c r="D54" i="14"/>
  <c r="D52" i="14"/>
  <c r="D50" i="14"/>
  <c r="D49" i="14"/>
  <c r="D48" i="14"/>
  <c r="D47" i="14"/>
  <c r="D45" i="14"/>
  <c r="D37" i="14"/>
  <c r="D36" i="14"/>
  <c r="D35" i="14"/>
  <c r="D33" i="14"/>
  <c r="D30" i="14"/>
  <c r="D27" i="14"/>
  <c r="D18" i="14"/>
  <c r="D17" i="14"/>
  <c r="D14" i="14"/>
  <c r="D13" i="14"/>
  <c r="D12" i="14"/>
  <c r="D11" i="14"/>
  <c r="D10" i="14"/>
  <c r="D8" i="14"/>
  <c r="D7" i="14"/>
  <c r="D111" i="13"/>
  <c r="O86" i="13" l="1"/>
  <c r="O84" i="13"/>
  <c r="O83" i="13"/>
  <c r="O82" i="13"/>
  <c r="O81" i="13"/>
  <c r="O139" i="13"/>
  <c r="O137" i="13"/>
  <c r="O136" i="13"/>
  <c r="O135" i="13"/>
  <c r="O134" i="13"/>
  <c r="O133" i="13"/>
  <c r="O80" i="13"/>
  <c r="O27" i="13"/>
  <c r="P91" i="13"/>
  <c r="O60" i="13"/>
  <c r="P60" i="13"/>
  <c r="P58" i="13"/>
  <c r="O58" i="13"/>
  <c r="M128" i="13"/>
  <c r="M74" i="13"/>
  <c r="M60" i="13"/>
  <c r="M58" i="13"/>
  <c r="L118" i="13"/>
  <c r="L65" i="13"/>
  <c r="L60" i="13"/>
  <c r="L58" i="13"/>
  <c r="P144" i="13"/>
  <c r="P113" i="13"/>
  <c r="P111" i="13"/>
  <c r="O113" i="13"/>
  <c r="O111" i="13"/>
  <c r="M113" i="13"/>
  <c r="M111" i="13"/>
  <c r="L113" i="13"/>
  <c r="L111" i="13"/>
  <c r="K118" i="13"/>
  <c r="K65" i="13"/>
  <c r="K113" i="13"/>
  <c r="K111" i="13"/>
  <c r="K58" i="13"/>
  <c r="K60" i="13"/>
  <c r="I121" i="13"/>
  <c r="I122" i="13"/>
  <c r="I120" i="13"/>
  <c r="I119" i="13"/>
  <c r="I118" i="13"/>
  <c r="I117" i="13"/>
  <c r="I113" i="13"/>
  <c r="I111" i="13"/>
  <c r="I69" i="13"/>
  <c r="I68" i="13"/>
  <c r="I67" i="13"/>
  <c r="I66" i="13"/>
  <c r="I65" i="13"/>
  <c r="I64" i="13"/>
  <c r="I60" i="13"/>
  <c r="I58" i="13"/>
  <c r="H118" i="13"/>
  <c r="H65" i="13"/>
  <c r="H60" i="13"/>
  <c r="H58" i="13"/>
  <c r="H113" i="13"/>
  <c r="H111" i="13"/>
  <c r="H5" i="13"/>
  <c r="G131" i="13"/>
  <c r="G130" i="13"/>
  <c r="G126" i="13"/>
  <c r="G123" i="13"/>
  <c r="G78" i="13"/>
  <c r="G77" i="13"/>
  <c r="G73" i="13"/>
  <c r="G70" i="13"/>
  <c r="G60" i="13"/>
  <c r="G58" i="13"/>
  <c r="F111" i="13"/>
  <c r="G113" i="13"/>
  <c r="G111" i="13"/>
  <c r="G5" i="13"/>
  <c r="E111" i="13"/>
  <c r="E113" i="13"/>
  <c r="D113" i="13"/>
  <c r="D58" i="13"/>
  <c r="F74" i="13"/>
  <c r="F127" i="13"/>
  <c r="F21" i="13"/>
  <c r="F71" i="13"/>
  <c r="F124" i="13"/>
  <c r="F18" i="13"/>
  <c r="F70" i="13"/>
  <c r="F123" i="13"/>
  <c r="F17" i="13"/>
  <c r="F60" i="13"/>
  <c r="F58" i="13"/>
  <c r="F5" i="13"/>
  <c r="E60" i="13"/>
  <c r="E58" i="13"/>
  <c r="E5" i="13"/>
  <c r="E76" i="13"/>
  <c r="E23" i="13"/>
  <c r="D76" i="13"/>
  <c r="D60" i="13"/>
  <c r="P38" i="13"/>
  <c r="P7" i="13"/>
  <c r="P5" i="13"/>
  <c r="O33" i="13"/>
  <c r="O31" i="13"/>
  <c r="O30" i="13"/>
  <c r="O29" i="13"/>
  <c r="O28" i="13"/>
  <c r="O7" i="13"/>
  <c r="O5" i="13"/>
  <c r="M22" i="13"/>
  <c r="M7" i="13"/>
  <c r="M5" i="13"/>
  <c r="L12" i="13"/>
  <c r="L7" i="13"/>
  <c r="L5" i="13"/>
  <c r="K12" i="13"/>
  <c r="K7" i="13"/>
  <c r="K5" i="13"/>
  <c r="I16" i="13"/>
  <c r="I15" i="13"/>
  <c r="I14" i="13"/>
  <c r="I13" i="13"/>
  <c r="I12" i="13"/>
  <c r="I11" i="13"/>
  <c r="I7" i="13"/>
  <c r="I5" i="13"/>
  <c r="H12" i="13"/>
  <c r="H7" i="13"/>
  <c r="G20" i="13"/>
  <c r="G25" i="13"/>
  <c r="G24" i="13"/>
  <c r="G17" i="13"/>
  <c r="G7" i="13"/>
  <c r="F7" i="13"/>
  <c r="E7" i="13"/>
  <c r="D23" i="13"/>
  <c r="D7" i="13"/>
  <c r="D5" i="13"/>
  <c r="N569" i="17"/>
  <c r="O569" i="17"/>
  <c r="M569" i="17"/>
  <c r="N571" i="17"/>
  <c r="O571" i="17"/>
  <c r="M571" i="17"/>
  <c r="I97" i="14"/>
  <c r="I78" i="14"/>
  <c r="I47" i="14"/>
  <c r="M556" i="17"/>
  <c r="M558" i="17"/>
  <c r="M10" i="14" l="1"/>
  <c r="I18" i="14"/>
  <c r="G89" i="14"/>
  <c r="G70" i="14"/>
  <c r="I14" i="14"/>
  <c r="I13" i="14"/>
  <c r="I12" i="14"/>
  <c r="G14" i="14"/>
  <c r="G13" i="14"/>
  <c r="M294" i="17"/>
  <c r="N556" i="17"/>
  <c r="O556" i="17"/>
  <c r="N558" i="17"/>
  <c r="O558" i="17"/>
  <c r="N527" i="17"/>
  <c r="O527" i="17"/>
  <c r="M527" i="17"/>
  <c r="N502" i="17"/>
  <c r="O502" i="17"/>
  <c r="M502" i="17"/>
  <c r="N496" i="17"/>
  <c r="O496" i="17"/>
  <c r="M496" i="17"/>
  <c r="N460" i="17"/>
  <c r="O460" i="17"/>
  <c r="M460" i="17"/>
  <c r="N418" i="17"/>
  <c r="O418" i="17"/>
  <c r="M418" i="17"/>
  <c r="N356" i="17"/>
  <c r="O356" i="17"/>
  <c r="M356" i="17"/>
  <c r="N294" i="17"/>
  <c r="O294" i="17"/>
  <c r="N291" i="17"/>
  <c r="O291" i="17"/>
  <c r="M291" i="17"/>
  <c r="N269" i="17"/>
  <c r="O269" i="17"/>
  <c r="M269" i="17"/>
  <c r="N226" i="17"/>
  <c r="O226" i="17"/>
  <c r="M226" i="17"/>
  <c r="N209" i="17"/>
  <c r="O209" i="17"/>
  <c r="M209" i="17"/>
  <c r="O190" i="17"/>
  <c r="N190" i="17"/>
  <c r="M190" i="17"/>
  <c r="N102" i="17"/>
  <c r="O102" i="17"/>
  <c r="M102" i="17"/>
  <c r="N93" i="17"/>
  <c r="O93" i="17"/>
  <c r="M93" i="17"/>
  <c r="M92" i="17" l="1"/>
  <c r="N92" i="17"/>
  <c r="O92" i="17"/>
  <c r="N501" i="17"/>
  <c r="O501" i="17"/>
  <c r="M501" i="17"/>
  <c r="O293" i="17"/>
  <c r="N293" i="17"/>
  <c r="M293" i="17"/>
  <c r="O189" i="17"/>
  <c r="N189" i="17"/>
  <c r="M189" i="17"/>
  <c r="M552" i="17" l="1"/>
  <c r="O552" i="17"/>
  <c r="N552" i="17"/>
  <c r="M574" i="17"/>
  <c r="N574" i="17"/>
  <c r="O574" i="17"/>
  <c r="P97" i="14" l="1"/>
  <c r="O97" i="14"/>
  <c r="M97" i="14"/>
  <c r="L97" i="14"/>
  <c r="I98" i="14"/>
  <c r="I96" i="14"/>
  <c r="H100" i="14"/>
  <c r="H97" i="14"/>
  <c r="G100" i="14"/>
  <c r="G98" i="14"/>
  <c r="G97" i="14"/>
  <c r="G96" i="14"/>
  <c r="F100" i="14"/>
  <c r="F97" i="14"/>
  <c r="F96" i="14"/>
  <c r="E97" i="14"/>
  <c r="P88" i="14"/>
  <c r="O88" i="14"/>
  <c r="M93" i="14"/>
  <c r="M92" i="14"/>
  <c r="M89" i="14"/>
  <c r="M88" i="14"/>
  <c r="M87" i="14"/>
  <c r="L91" i="14"/>
  <c r="L90" i="14"/>
  <c r="L88" i="14"/>
  <c r="L87" i="14"/>
  <c r="I92" i="14"/>
  <c r="I91" i="14"/>
  <c r="I89" i="14"/>
  <c r="I88" i="14"/>
  <c r="I87" i="14"/>
  <c r="H93" i="14"/>
  <c r="H92" i="14"/>
  <c r="H91" i="14"/>
  <c r="H89" i="14"/>
  <c r="H88" i="14"/>
  <c r="H87" i="14"/>
  <c r="G93" i="14"/>
  <c r="G92" i="14"/>
  <c r="G91" i="14"/>
  <c r="G88" i="14"/>
  <c r="G87" i="14"/>
  <c r="F93" i="14"/>
  <c r="F92" i="14"/>
  <c r="F91" i="14"/>
  <c r="F89" i="14"/>
  <c r="F88" i="14"/>
  <c r="F87" i="14"/>
  <c r="E91" i="14"/>
  <c r="E90" i="14"/>
  <c r="E88" i="14"/>
  <c r="E87" i="14"/>
  <c r="P78" i="14"/>
  <c r="O78" i="14"/>
  <c r="M78" i="14"/>
  <c r="L78" i="14"/>
  <c r="I79" i="14"/>
  <c r="I77" i="14"/>
  <c r="H78" i="14"/>
  <c r="H81" i="14"/>
  <c r="G81" i="14"/>
  <c r="G79" i="14"/>
  <c r="G78" i="14"/>
  <c r="G77" i="14"/>
  <c r="F81" i="14"/>
  <c r="F78" i="14"/>
  <c r="F77" i="14"/>
  <c r="E78" i="14"/>
  <c r="P69" i="14"/>
  <c r="O69" i="14"/>
  <c r="M74" i="14"/>
  <c r="M73" i="14"/>
  <c r="M70" i="14"/>
  <c r="M69" i="14"/>
  <c r="M68" i="14"/>
  <c r="L72" i="14"/>
  <c r="L71" i="14"/>
  <c r="L69" i="14"/>
  <c r="L68" i="14"/>
  <c r="I73" i="14"/>
  <c r="I72" i="14"/>
  <c r="I70" i="14"/>
  <c r="I69" i="14"/>
  <c r="I68" i="14"/>
  <c r="H74" i="14"/>
  <c r="H73" i="14"/>
  <c r="H72" i="14"/>
  <c r="H70" i="14"/>
  <c r="H69" i="14"/>
  <c r="H68" i="14"/>
  <c r="G74" i="14"/>
  <c r="G73" i="14"/>
  <c r="G72" i="14"/>
  <c r="G69" i="14"/>
  <c r="G68" i="14"/>
  <c r="F73" i="14"/>
  <c r="F72" i="14"/>
  <c r="F70" i="14"/>
  <c r="F69" i="14"/>
  <c r="F68" i="14"/>
  <c r="F74" i="14"/>
  <c r="E72" i="14"/>
  <c r="E71" i="14"/>
  <c r="E69" i="14"/>
  <c r="E68" i="14"/>
  <c r="H58" i="14"/>
  <c r="G59" i="14"/>
  <c r="F59" i="14"/>
  <c r="F58" i="14"/>
  <c r="I54" i="14"/>
  <c r="G54" i="14"/>
  <c r="M50" i="14"/>
  <c r="O50" i="14"/>
  <c r="O48" i="14"/>
  <c r="M48" i="14"/>
  <c r="L48" i="14"/>
  <c r="P47" i="14"/>
  <c r="L47" i="14"/>
  <c r="I48" i="14"/>
  <c r="I50" i="14"/>
  <c r="I52" i="14"/>
  <c r="H52" i="14"/>
  <c r="H50" i="14"/>
  <c r="H48" i="14"/>
  <c r="G52" i="14"/>
  <c r="G50" i="14"/>
  <c r="G49" i="14"/>
  <c r="G48" i="14"/>
  <c r="G47" i="14"/>
  <c r="F52" i="14"/>
  <c r="F50" i="14"/>
  <c r="F49" i="14"/>
  <c r="F48" i="14"/>
  <c r="F47" i="14"/>
  <c r="E48" i="14"/>
  <c r="E47" i="14"/>
  <c r="I45" i="14"/>
  <c r="G45" i="14"/>
  <c r="F45" i="14"/>
  <c r="M35" i="14"/>
  <c r="H35" i="14"/>
  <c r="G35" i="14"/>
  <c r="F37" i="14"/>
  <c r="F35" i="14"/>
  <c r="M33" i="14"/>
  <c r="I33" i="14"/>
  <c r="H33" i="14"/>
  <c r="G33" i="14"/>
  <c r="F33" i="14"/>
  <c r="F32" i="14"/>
  <c r="L29" i="14"/>
  <c r="L30" i="14"/>
  <c r="I30" i="14"/>
  <c r="H24" i="14"/>
  <c r="H29" i="14"/>
  <c r="H30" i="14"/>
  <c r="G30" i="14"/>
  <c r="F30" i="14"/>
  <c r="E30" i="14"/>
  <c r="E26" i="14"/>
  <c r="L22" i="14"/>
  <c r="E21" i="14"/>
  <c r="M18" i="14"/>
  <c r="H18" i="14"/>
  <c r="G18" i="14"/>
  <c r="G17" i="14"/>
  <c r="F18" i="14"/>
  <c r="F17" i="14"/>
  <c r="P14" i="14"/>
  <c r="O12" i="14"/>
  <c r="M14" i="14"/>
  <c r="M13" i="14"/>
  <c r="M12" i="14"/>
  <c r="M11" i="14"/>
  <c r="L14" i="14"/>
  <c r="L13" i="14"/>
  <c r="L12" i="14"/>
  <c r="L11" i="14"/>
  <c r="L10" i="14"/>
  <c r="I11" i="14"/>
  <c r="I10" i="14"/>
  <c r="H14" i="14"/>
  <c r="H13" i="14"/>
  <c r="H12" i="14"/>
  <c r="H11" i="14"/>
  <c r="H10" i="14"/>
  <c r="G12" i="14"/>
  <c r="G11" i="14"/>
  <c r="G10" i="14"/>
  <c r="F14" i="14"/>
  <c r="F13" i="14"/>
  <c r="F12" i="14"/>
  <c r="F11" i="14"/>
  <c r="F10" i="14"/>
  <c r="E14" i="14"/>
  <c r="E13" i="14"/>
  <c r="E12" i="14"/>
  <c r="E11" i="14"/>
  <c r="E10" i="14"/>
  <c r="M8" i="14"/>
  <c r="L8" i="14"/>
  <c r="I8" i="14"/>
  <c r="H8" i="14"/>
  <c r="G8" i="14"/>
  <c r="F8" i="14"/>
  <c r="E8" i="14"/>
  <c r="L7" i="14"/>
  <c r="I7" i="14"/>
  <c r="H7" i="14"/>
  <c r="G7" i="14"/>
  <c r="M6" i="14"/>
  <c r="L6" i="14"/>
  <c r="I6" i="14"/>
  <c r="H6" i="14"/>
  <c r="G6" i="14"/>
  <c r="F7" i="14"/>
  <c r="F6" i="14"/>
  <c r="E6" i="14"/>
  <c r="AB209" i="17"/>
  <c r="AA209" i="17"/>
  <c r="Z209" i="17"/>
  <c r="Y209" i="17"/>
  <c r="X209" i="17"/>
  <c r="W209" i="17"/>
  <c r="AE208" i="17"/>
  <c r="AD208" i="17"/>
  <c r="AC208" i="17"/>
  <c r="Y208" i="17"/>
  <c r="X208" i="17"/>
  <c r="W208" i="17"/>
  <c r="AH207" i="17"/>
  <c r="AG207" i="17"/>
  <c r="AF207" i="17"/>
  <c r="AB207" i="17"/>
  <c r="AA207" i="17"/>
  <c r="Z207" i="17"/>
  <c r="AH206" i="17"/>
  <c r="AG206" i="17"/>
  <c r="AF206" i="17"/>
  <c r="AE206" i="17"/>
  <c r="AD206" i="17"/>
  <c r="AC206" i="17"/>
  <c r="AB206" i="17"/>
  <c r="AA206" i="17"/>
  <c r="Z206" i="17"/>
  <c r="Y206" i="17"/>
  <c r="X206" i="17"/>
  <c r="W206" i="17"/>
  <c r="AT205" i="17"/>
  <c r="AS205" i="17"/>
  <c r="AR205" i="17"/>
  <c r="AP205" i="17"/>
  <c r="AO205" i="17"/>
  <c r="AN205" i="17"/>
  <c r="AH205" i="17"/>
  <c r="AG205" i="17"/>
  <c r="AF205" i="17"/>
  <c r="AE205" i="17"/>
  <c r="AD205" i="17"/>
  <c r="AC205" i="17"/>
  <c r="AB205" i="17"/>
  <c r="AA205" i="17"/>
  <c r="Z205" i="17"/>
  <c r="Y205" i="17"/>
  <c r="X205" i="17"/>
  <c r="W205" i="17"/>
  <c r="AB204" i="17"/>
  <c r="AA204" i="17"/>
  <c r="Z204" i="17"/>
  <c r="Y204" i="17"/>
  <c r="X204" i="17"/>
  <c r="W204" i="17"/>
  <c r="AT203" i="17"/>
  <c r="AT96" i="17" s="1"/>
  <c r="AS203" i="17"/>
  <c r="AS96" i="17" s="1"/>
  <c r="AR203" i="17"/>
  <c r="AP203" i="17"/>
  <c r="AP96" i="17" s="1"/>
  <c r="AO203" i="17"/>
  <c r="AO96" i="17" s="1"/>
  <c r="AN203" i="17"/>
  <c r="AN96" i="17" s="1"/>
  <c r="AM203" i="17"/>
  <c r="AL203" i="17"/>
  <c r="AK203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AW202" i="17"/>
  <c r="AV202" i="17"/>
  <c r="AV96" i="17" s="1"/>
  <c r="AU202" i="17"/>
  <c r="AU96" i="17" s="1"/>
  <c r="AM202" i="17"/>
  <c r="AL202" i="17"/>
  <c r="AK202" i="17"/>
  <c r="AB202" i="17"/>
  <c r="AA202" i="17"/>
  <c r="Z202" i="17"/>
  <c r="Y202" i="17"/>
  <c r="X202" i="17"/>
  <c r="W202" i="17"/>
  <c r="V202" i="17"/>
  <c r="U202" i="17"/>
  <c r="T202" i="17"/>
  <c r="AH201" i="17"/>
  <c r="AG201" i="17"/>
  <c r="AF201" i="17"/>
  <c r="AB201" i="17"/>
  <c r="AA201" i="17"/>
  <c r="Z201" i="17"/>
  <c r="Y201" i="17"/>
  <c r="X201" i="17"/>
  <c r="W201" i="17"/>
  <c r="Y200" i="17"/>
  <c r="X200" i="17"/>
  <c r="W200" i="17"/>
  <c r="AP199" i="17"/>
  <c r="AO199" i="17"/>
  <c r="AN199" i="17"/>
  <c r="AE199" i="17"/>
  <c r="AD199" i="17"/>
  <c r="AC199" i="17"/>
  <c r="AB199" i="17"/>
  <c r="AA199" i="17"/>
  <c r="Z199" i="17"/>
  <c r="Y199" i="17"/>
  <c r="X199" i="17"/>
  <c r="W199" i="17"/>
  <c r="S199" i="17"/>
  <c r="R199" i="17"/>
  <c r="Q199" i="17"/>
  <c r="AP198" i="17"/>
  <c r="AO198" i="17"/>
  <c r="AN198" i="17"/>
  <c r="AH198" i="17"/>
  <c r="AG198" i="17"/>
  <c r="AF198" i="17"/>
  <c r="AE198" i="17"/>
  <c r="AD198" i="17"/>
  <c r="AC198" i="17"/>
  <c r="AB198" i="17"/>
  <c r="AA198" i="17"/>
  <c r="Z198" i="17"/>
  <c r="Y198" i="17"/>
  <c r="X198" i="17"/>
  <c r="W198" i="17"/>
  <c r="Y197" i="17"/>
  <c r="X197" i="17"/>
  <c r="W197" i="17"/>
  <c r="AM196" i="17"/>
  <c r="AL196" i="17"/>
  <c r="AK196" i="17"/>
  <c r="AH196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AM195" i="17"/>
  <c r="AL195" i="17"/>
  <c r="AK195" i="17"/>
  <c r="AE195" i="17"/>
  <c r="AD195" i="17"/>
  <c r="AC195" i="17"/>
  <c r="V194" i="17"/>
  <c r="U194" i="17"/>
  <c r="T194" i="17"/>
  <c r="AE193" i="17"/>
  <c r="AD193" i="17"/>
  <c r="AC193" i="17"/>
  <c r="AM192" i="17"/>
  <c r="AL192" i="17"/>
  <c r="AK192" i="17"/>
  <c r="V191" i="17"/>
  <c r="U191" i="17"/>
  <c r="T191" i="17"/>
  <c r="AP190" i="17"/>
  <c r="AO190" i="17"/>
  <c r="AN190" i="17"/>
  <c r="AH190" i="17"/>
  <c r="AG190" i="17"/>
  <c r="AF190" i="17"/>
  <c r="AE190" i="17"/>
  <c r="AD190" i="17"/>
  <c r="AC190" i="17"/>
  <c r="AB190" i="17"/>
  <c r="AA190" i="17"/>
  <c r="Z190" i="17"/>
  <c r="Y190" i="17"/>
  <c r="X190" i="17"/>
  <c r="W190" i="17"/>
  <c r="AB189" i="17"/>
  <c r="AA189" i="17"/>
  <c r="Z189" i="17"/>
  <c r="Y189" i="17"/>
  <c r="X189" i="17"/>
  <c r="W189" i="17"/>
  <c r="AW104" i="17"/>
  <c r="AW95" i="17" s="1"/>
  <c r="AV104" i="17"/>
  <c r="AU104" i="17"/>
  <c r="AU95" i="17" s="1"/>
  <c r="AP104" i="17"/>
  <c r="AO104" i="17"/>
  <c r="AN104" i="17"/>
  <c r="AM104" i="17"/>
  <c r="AL104" i="17"/>
  <c r="AK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AP103" i="17"/>
  <c r="AO103" i="17"/>
  <c r="AN103" i="17"/>
  <c r="AM103" i="17"/>
  <c r="AL103" i="17"/>
  <c r="AK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AT102" i="17"/>
  <c r="AT95" i="17" s="1"/>
  <c r="AS102" i="17"/>
  <c r="AS95" i="17" s="1"/>
  <c r="AR102" i="17"/>
  <c r="AR95" i="17" s="1"/>
  <c r="AP102" i="17"/>
  <c r="AO102" i="17"/>
  <c r="AN102" i="17"/>
  <c r="AM102" i="17"/>
  <c r="AL102" i="17"/>
  <c r="AK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AP101" i="17"/>
  <c r="AO101" i="17"/>
  <c r="AN101" i="17"/>
  <c r="AM101" i="17"/>
  <c r="AL101" i="17"/>
  <c r="AK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AP100" i="17"/>
  <c r="AO100" i="17"/>
  <c r="AN100" i="17"/>
  <c r="AM100" i="17"/>
  <c r="AL100" i="17"/>
  <c r="AK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AP99" i="17"/>
  <c r="AO99" i="17"/>
  <c r="AN99" i="17"/>
  <c r="AM99" i="17"/>
  <c r="AL99" i="17"/>
  <c r="AK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AM98" i="17"/>
  <c r="AL98" i="17"/>
  <c r="AK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S98" i="17"/>
  <c r="R98" i="17"/>
  <c r="Q98" i="17"/>
  <c r="AP97" i="17"/>
  <c r="AO97" i="17"/>
  <c r="AN97" i="17"/>
  <c r="AM97" i="17"/>
  <c r="AL97" i="17"/>
  <c r="AK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AQ96" i="17"/>
  <c r="AJ96" i="17"/>
  <c r="AI96" i="17"/>
  <c r="S96" i="17"/>
  <c r="R96" i="17"/>
  <c r="Q96" i="17"/>
  <c r="AQ95" i="17"/>
  <c r="AJ95" i="17"/>
  <c r="AI95" i="17"/>
  <c r="AQ94" i="17"/>
  <c r="AJ94" i="17"/>
  <c r="AI94" i="17"/>
  <c r="AV94" i="17" l="1"/>
  <c r="AT94" i="17"/>
  <c r="AT90" i="17" s="1"/>
  <c r="AL94" i="17"/>
  <c r="S94" i="17"/>
  <c r="AB96" i="17"/>
  <c r="T96" i="17"/>
  <c r="U96" i="17"/>
  <c r="AC96" i="17"/>
  <c r="AM96" i="17"/>
  <c r="Z95" i="17"/>
  <c r="AP94" i="17"/>
  <c r="AR94" i="17"/>
  <c r="AF96" i="17"/>
  <c r="AH94" i="17"/>
  <c r="V96" i="17"/>
  <c r="AQ90" i="17"/>
  <c r="AI90" i="17"/>
  <c r="AL95" i="17"/>
  <c r="AP95" i="17"/>
  <c r="Z94" i="17"/>
  <c r="AH95" i="17"/>
  <c r="AV95" i="17"/>
  <c r="AR96" i="17"/>
  <c r="AD94" i="17"/>
  <c r="AD95" i="17"/>
  <c r="AS94" i="17"/>
  <c r="AS90" i="17" s="1"/>
  <c r="S95" i="17"/>
  <c r="AJ90" i="17"/>
  <c r="AU94" i="17"/>
  <c r="AU90" i="17" s="1"/>
  <c r="Y96" i="17"/>
  <c r="AA95" i="17"/>
  <c r="AE95" i="17"/>
  <c r="AK95" i="17"/>
  <c r="AO95" i="17"/>
  <c r="U95" i="17"/>
  <c r="AC95" i="17"/>
  <c r="AG95" i="17"/>
  <c r="AM95" i="17"/>
  <c r="T95" i="17"/>
  <c r="AB95" i="17"/>
  <c r="AF95" i="17"/>
  <c r="V95" i="17"/>
  <c r="AN95" i="17"/>
  <c r="R94" i="17"/>
  <c r="Z96" i="17"/>
  <c r="AG96" i="17"/>
  <c r="AL96" i="17"/>
  <c r="AW94" i="17"/>
  <c r="AA96" i="17"/>
  <c r="AE96" i="17"/>
  <c r="AK96" i="17"/>
  <c r="AD96" i="17"/>
  <c r="AH96" i="17"/>
  <c r="T94" i="17"/>
  <c r="AA94" i="17"/>
  <c r="AE94" i="17"/>
  <c r="AM94" i="17"/>
  <c r="AW96" i="17"/>
  <c r="U94" i="17"/>
  <c r="AB94" i="17"/>
  <c r="AF94" i="17"/>
  <c r="AN94" i="17"/>
  <c r="V94" i="17"/>
  <c r="AC94" i="17"/>
  <c r="AG94" i="17"/>
  <c r="AK94" i="17"/>
  <c r="AO94" i="17"/>
  <c r="R95" i="17"/>
  <c r="W96" i="17"/>
  <c r="X96" i="17"/>
  <c r="X95" i="17"/>
  <c r="W95" i="17"/>
  <c r="Y95" i="17"/>
  <c r="W94" i="17"/>
  <c r="Y94" i="17"/>
  <c r="X94" i="17"/>
  <c r="Q95" i="17"/>
  <c r="Q94" i="17"/>
  <c r="AP90" i="17" l="1"/>
  <c r="AV90" i="17"/>
  <c r="S90" i="17"/>
  <c r="AM90" i="17"/>
  <c r="R90" i="17"/>
  <c r="AC90" i="17"/>
  <c r="AB90" i="17"/>
  <c r="AW90" i="17"/>
  <c r="AR90" i="17"/>
  <c r="AE90" i="17"/>
  <c r="AH90" i="17"/>
  <c r="AL90" i="17"/>
  <c r="Z90" i="17"/>
  <c r="Y90" i="17"/>
  <c r="W90" i="17"/>
  <c r="AO90" i="17"/>
  <c r="U90" i="17"/>
  <c r="AK90" i="17"/>
  <c r="AN90" i="17"/>
  <c r="T90" i="17"/>
  <c r="V90" i="17"/>
  <c r="AD90" i="17"/>
  <c r="AA90" i="17"/>
  <c r="AG90" i="17"/>
  <c r="AF90" i="17"/>
  <c r="Q90" i="17"/>
  <c r="X90" i="17"/>
  <c r="C12" i="13"/>
  <c r="D26" i="13" l="1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43" i="13"/>
  <c r="J132" i="13"/>
  <c r="J143" i="13"/>
  <c r="K132" i="13"/>
  <c r="K143" i="13"/>
  <c r="L132" i="13"/>
  <c r="L143" i="13"/>
  <c r="M132" i="13"/>
  <c r="M143" i="13"/>
  <c r="N132" i="13"/>
  <c r="N143" i="13"/>
  <c r="O132" i="13"/>
  <c r="O143" i="13"/>
  <c r="P132" i="13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90" i="13"/>
  <c r="K79" i="13"/>
  <c r="K90" i="13"/>
  <c r="L79" i="13"/>
  <c r="L90" i="13"/>
  <c r="M79" i="13"/>
  <c r="M90" i="13"/>
  <c r="N79" i="13"/>
  <c r="N90" i="13"/>
  <c r="O79" i="13"/>
  <c r="O90" i="13"/>
  <c r="P79" i="13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D67" i="14"/>
  <c r="M2424" i="4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3" i="14"/>
  <c r="O39" i="14"/>
  <c r="O34" i="14"/>
  <c r="O31" i="14"/>
  <c r="O23" i="14"/>
  <c r="O19" i="14"/>
  <c r="O15" i="14"/>
  <c r="O9" i="14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K62" i="14"/>
  <c r="K57" i="14"/>
  <c r="K55" i="14"/>
  <c r="K53" i="14"/>
  <c r="K46" i="14"/>
  <c r="K43" i="14"/>
  <c r="K39" i="14"/>
  <c r="K34" i="14"/>
  <c r="K31" i="14"/>
  <c r="K23" i="14"/>
  <c r="K19" i="14"/>
  <c r="K15" i="14"/>
  <c r="K9" i="14"/>
  <c r="K5" i="14"/>
  <c r="J62" i="14"/>
  <c r="J57" i="14"/>
  <c r="J55" i="14"/>
  <c r="J53" i="14"/>
  <c r="J46" i="14"/>
  <c r="J43" i="14"/>
  <c r="J39" i="14"/>
  <c r="J34" i="14"/>
  <c r="J31" i="14"/>
  <c r="J23" i="14"/>
  <c r="J19" i="14"/>
  <c r="J15" i="14"/>
  <c r="J9" i="14"/>
  <c r="J5" i="14"/>
  <c r="I62" i="14"/>
  <c r="I57" i="14"/>
  <c r="I55" i="14"/>
  <c r="I53" i="14"/>
  <c r="I46" i="14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E53" i="14"/>
  <c r="E46" i="14"/>
  <c r="E39" i="14"/>
  <c r="E34" i="14"/>
  <c r="E31" i="14"/>
  <c r="E23" i="14"/>
  <c r="E19" i="14"/>
  <c r="E15" i="14"/>
  <c r="E9" i="14"/>
  <c r="D9" i="14"/>
  <c r="D15" i="14"/>
  <c r="D19" i="14"/>
  <c r="D23" i="14"/>
  <c r="D31" i="14"/>
  <c r="D34" i="14"/>
  <c r="D46" i="14"/>
  <c r="D53" i="14"/>
  <c r="D55" i="14"/>
  <c r="D57" i="14"/>
  <c r="D62" i="14"/>
  <c r="C113" i="13"/>
  <c r="E22" i="12" s="1"/>
  <c r="C60" i="13"/>
  <c r="D22" i="12" s="1"/>
  <c r="E21" i="12" s="1"/>
  <c r="E159" i="13"/>
  <c r="E106" i="13"/>
  <c r="E53" i="13"/>
  <c r="E37" i="13"/>
  <c r="E26" i="13"/>
  <c r="C111" i="13"/>
  <c r="C58" i="13"/>
  <c r="C7" i="13"/>
  <c r="C22" i="12" s="1"/>
  <c r="D21" i="12" s="1"/>
  <c r="C5" i="13"/>
  <c r="C21" i="12" s="1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L106" i="13"/>
  <c r="K106" i="13"/>
  <c r="J106" i="13"/>
  <c r="I106" i="13"/>
  <c r="H106" i="13"/>
  <c r="G106" i="13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N6" i="13" s="1"/>
  <c r="N8" i="13" s="1"/>
  <c r="M53" i="13"/>
  <c r="L53" i="13"/>
  <c r="K53" i="13"/>
  <c r="J53" i="13"/>
  <c r="J37" i="13"/>
  <c r="J26" i="13"/>
  <c r="J6" i="13" s="1"/>
  <c r="J8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O2424" i="4"/>
  <c r="N2424" i="4"/>
  <c r="M160" i="13" l="1"/>
  <c r="N59" i="13"/>
  <c r="N61" i="13" s="1"/>
  <c r="E107" i="13"/>
  <c r="I160" i="13"/>
  <c r="P59" i="13"/>
  <c r="P61" i="13" s="1"/>
  <c r="H107" i="13"/>
  <c r="P6" i="13"/>
  <c r="P8" i="13" s="1"/>
  <c r="K160" i="13"/>
  <c r="G107" i="13"/>
  <c r="J112" i="13"/>
  <c r="J114" i="13" s="1"/>
  <c r="J116" i="13" s="1"/>
  <c r="G6" i="13"/>
  <c r="G8" i="13" s="1"/>
  <c r="F107" i="13"/>
  <c r="P112" i="13"/>
  <c r="P114" i="13" s="1"/>
  <c r="N112" i="13"/>
  <c r="N114" i="13" s="1"/>
  <c r="M107" i="13"/>
  <c r="P160" i="13"/>
  <c r="C55" i="14"/>
  <c r="P66" i="14"/>
  <c r="P62" i="13" s="1"/>
  <c r="J66" i="14"/>
  <c r="L59" i="13"/>
  <c r="L61" i="13" s="1"/>
  <c r="J59" i="13"/>
  <c r="J61" i="13" s="1"/>
  <c r="J63" i="13" s="1"/>
  <c r="M112" i="13"/>
  <c r="M114" i="13" s="1"/>
  <c r="E6" i="13"/>
  <c r="E8" i="13" s="1"/>
  <c r="E160" i="13"/>
  <c r="J42" i="14"/>
  <c r="O59" i="13"/>
  <c r="O61" i="13" s="1"/>
  <c r="K107" i="13"/>
  <c r="G59" i="13"/>
  <c r="G61" i="13" s="1"/>
  <c r="G85" i="14"/>
  <c r="G115" i="13" s="1"/>
  <c r="D85" i="14"/>
  <c r="D115" i="13" s="1"/>
  <c r="H85" i="14"/>
  <c r="H115" i="13" s="1"/>
  <c r="L85" i="14"/>
  <c r="L115" i="13" s="1"/>
  <c r="E85" i="14"/>
  <c r="E115" i="13" s="1"/>
  <c r="E116" i="13" s="1"/>
  <c r="M85" i="14"/>
  <c r="M115" i="13" s="1"/>
  <c r="J85" i="14"/>
  <c r="H66" i="14"/>
  <c r="H62" i="13" s="1"/>
  <c r="M66" i="14"/>
  <c r="M62" i="13" s="1"/>
  <c r="I66" i="14"/>
  <c r="I62" i="13" s="1"/>
  <c r="E66" i="14"/>
  <c r="E62" i="13" s="1"/>
  <c r="F66" i="14"/>
  <c r="F62" i="13" s="1"/>
  <c r="H42" i="14"/>
  <c r="I42" i="14"/>
  <c r="G42" i="14"/>
  <c r="O42" i="14"/>
  <c r="P42" i="14"/>
  <c r="K42" i="14"/>
  <c r="C19" i="14"/>
  <c r="J4" i="14"/>
  <c r="I4" i="14"/>
  <c r="O4" i="14"/>
  <c r="L4" i="14"/>
  <c r="K4" i="14"/>
  <c r="N4" i="14"/>
  <c r="F4" i="14"/>
  <c r="L160" i="13"/>
  <c r="C39" i="14"/>
  <c r="C15" i="14"/>
  <c r="C43" i="14"/>
  <c r="H59" i="13"/>
  <c r="H61" i="13" s="1"/>
  <c r="F59" i="13"/>
  <c r="F61" i="13" s="1"/>
  <c r="L112" i="13"/>
  <c r="L114" i="13" s="1"/>
  <c r="H112" i="13"/>
  <c r="H114" i="13" s="1"/>
  <c r="F112" i="13"/>
  <c r="F114" i="13" s="1"/>
  <c r="O107" i="13"/>
  <c r="C23" i="14"/>
  <c r="K66" i="14"/>
  <c r="K62" i="13" s="1"/>
  <c r="C86" i="14"/>
  <c r="E16" i="12" s="1"/>
  <c r="E15" i="12" s="1"/>
  <c r="I85" i="14"/>
  <c r="I115" i="13" s="1"/>
  <c r="M6" i="13"/>
  <c r="M8" i="13" s="1"/>
  <c r="M59" i="13"/>
  <c r="M61" i="13" s="1"/>
  <c r="K59" i="13"/>
  <c r="K61" i="13" s="1"/>
  <c r="C132" i="13"/>
  <c r="E13" i="12" s="1"/>
  <c r="O112" i="13"/>
  <c r="O114" i="13" s="1"/>
  <c r="G54" i="13"/>
  <c r="J107" i="13"/>
  <c r="H160" i="13"/>
  <c r="L42" i="14"/>
  <c r="O66" i="14"/>
  <c r="O62" i="13" s="1"/>
  <c r="L6" i="13"/>
  <c r="L8" i="13" s="1"/>
  <c r="J54" i="13"/>
  <c r="P107" i="13"/>
  <c r="K6" i="13"/>
  <c r="K8" i="13" s="1"/>
  <c r="F160" i="13"/>
  <c r="N160" i="13"/>
  <c r="C62" i="14"/>
  <c r="D42" i="14"/>
  <c r="E4" i="14"/>
  <c r="C31" i="14"/>
  <c r="N42" i="14"/>
  <c r="P4" i="14"/>
  <c r="D66" i="14"/>
  <c r="D62" i="13" s="1"/>
  <c r="F85" i="14"/>
  <c r="F115" i="13" s="1"/>
  <c r="I59" i="13"/>
  <c r="I61" i="13" s="1"/>
  <c r="E59" i="13"/>
  <c r="E61" i="13" s="1"/>
  <c r="K112" i="13"/>
  <c r="K114" i="13" s="1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L66" i="14"/>
  <c r="L62" i="13" s="1"/>
  <c r="N66" i="14"/>
  <c r="N62" i="13" s="1"/>
  <c r="N63" i="13" s="1"/>
  <c r="G4" i="14"/>
  <c r="H4" i="14"/>
  <c r="D59" i="13"/>
  <c r="D61" i="13" s="1"/>
  <c r="C79" i="13"/>
  <c r="D13" i="12" s="1"/>
  <c r="C90" i="13"/>
  <c r="D14" i="12" s="1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C37" i="13"/>
  <c r="C14" i="12" s="1"/>
  <c r="P54" i="13"/>
  <c r="C53" i="13"/>
  <c r="K54" i="13"/>
  <c r="L107" i="13"/>
  <c r="N107" i="13"/>
  <c r="C143" i="13"/>
  <c r="E14" i="12" s="1"/>
  <c r="G160" i="13"/>
  <c r="O160" i="13"/>
  <c r="I6" i="13"/>
  <c r="I8" i="13" s="1"/>
  <c r="C106" i="13"/>
  <c r="C53" i="14"/>
  <c r="C76" i="14"/>
  <c r="D17" i="12" s="1"/>
  <c r="C26" i="13"/>
  <c r="C13" i="12" s="1"/>
  <c r="C12" i="12" s="1"/>
  <c r="C5" i="14"/>
  <c r="F6" i="13"/>
  <c r="F8" i="13" s="1"/>
  <c r="C9" i="14"/>
  <c r="E42" i="14"/>
  <c r="M4" i="14"/>
  <c r="C67" i="14"/>
  <c r="D16" i="12" s="1"/>
  <c r="D15" i="12" s="1"/>
  <c r="G66" i="14"/>
  <c r="G62" i="13" s="1"/>
  <c r="C95" i="14"/>
  <c r="E17" i="12" s="1"/>
  <c r="N85" i="14"/>
  <c r="F54" i="13"/>
  <c r="O54" i="13"/>
  <c r="O6" i="13"/>
  <c r="O8" i="13" s="1"/>
  <c r="C159" i="13"/>
  <c r="C57" i="14"/>
  <c r="C34" i="14"/>
  <c r="F42" i="14"/>
  <c r="M42" i="14"/>
  <c r="C46" i="14"/>
  <c r="L54" i="13"/>
  <c r="D4" i="14"/>
  <c r="H54" i="13"/>
  <c r="D12" i="12" l="1"/>
  <c r="E12" i="12"/>
  <c r="J3" i="14"/>
  <c r="J9" i="13" s="1"/>
  <c r="J10" i="13" s="1"/>
  <c r="P63" i="13"/>
  <c r="O63" i="13"/>
  <c r="L63" i="13"/>
  <c r="P116" i="13"/>
  <c r="M116" i="13"/>
  <c r="G63" i="13"/>
  <c r="H116" i="13"/>
  <c r="I116" i="13"/>
  <c r="I63" i="13"/>
  <c r="D116" i="13"/>
  <c r="M63" i="13"/>
  <c r="K63" i="13"/>
  <c r="H63" i="13"/>
  <c r="L116" i="13"/>
  <c r="H3" i="14"/>
  <c r="H9" i="13" s="1"/>
  <c r="H10" i="13" s="1"/>
  <c r="P3" i="14"/>
  <c r="P9" i="13" s="1"/>
  <c r="P10" i="13" s="1"/>
  <c r="E63" i="13"/>
  <c r="F63" i="13"/>
  <c r="I3" i="14"/>
  <c r="I9" i="13" s="1"/>
  <c r="I10" i="13" s="1"/>
  <c r="K3" i="14"/>
  <c r="K9" i="13" s="1"/>
  <c r="K10" i="13" s="1"/>
  <c r="G3" i="14"/>
  <c r="G9" i="13" s="1"/>
  <c r="G10" i="13" s="1"/>
  <c r="O3" i="14"/>
  <c r="O9" i="13" s="1"/>
  <c r="O10" i="13" s="1"/>
  <c r="N3" i="14"/>
  <c r="N9" i="13" s="1"/>
  <c r="N10" i="13" s="1"/>
  <c r="L3" i="14"/>
  <c r="L9" i="13" s="1"/>
  <c r="L10" i="13" s="1"/>
  <c r="F3" i="14"/>
  <c r="F9" i="13" s="1"/>
  <c r="F10" i="13" s="1"/>
  <c r="K116" i="13"/>
  <c r="F116" i="13"/>
  <c r="O116" i="13"/>
  <c r="C112" i="13"/>
  <c r="C42" i="14"/>
  <c r="C17" i="12" s="1"/>
  <c r="C66" i="14"/>
  <c r="C61" i="13"/>
  <c r="D63" i="13"/>
  <c r="C107" i="13"/>
  <c r="C59" i="13"/>
  <c r="C54" i="13"/>
  <c r="C160" i="13"/>
  <c r="C114" i="13"/>
  <c r="G116" i="13"/>
  <c r="D3" i="14"/>
  <c r="C4" i="14"/>
  <c r="C16" i="12" s="1"/>
  <c r="M3" i="14"/>
  <c r="M9" i="13" s="1"/>
  <c r="M10" i="13" s="1"/>
  <c r="C6" i="13"/>
  <c r="E3" i="14"/>
  <c r="N115" i="13"/>
  <c r="C85" i="14"/>
  <c r="C8" i="13"/>
  <c r="C62" i="13"/>
  <c r="C15" i="12" l="1"/>
  <c r="E18" i="12"/>
  <c r="E29" i="12" s="1"/>
  <c r="E31" i="12"/>
  <c r="D18" i="12"/>
  <c r="D29" i="12" s="1"/>
  <c r="D31" i="12"/>
  <c r="C63" i="13"/>
  <c r="E9" i="13"/>
  <c r="E10" i="13" s="1"/>
  <c r="D9" i="13"/>
  <c r="C3" i="14"/>
  <c r="C115" i="13"/>
  <c r="N116" i="13"/>
  <c r="C116" i="13" s="1"/>
  <c r="C31" i="12" l="1"/>
  <c r="C18" i="12"/>
  <c r="C29" i="12" s="1"/>
  <c r="C9" i="13"/>
  <c r="D10" i="13"/>
  <c r="C10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5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5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5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5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5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5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5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<sst xmlns="http://schemas.openxmlformats.org/spreadsheetml/2006/main" count="34058" uniqueCount="672">
  <si>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</si>
  <si>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</si>
  <si>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</si>
  <si>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</si>
  <si>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</si>
  <si>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</si>
  <si>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</si>
  <si>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</si>
  <si>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</si>
  <si>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</si>
  <si>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</si>
  <si>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</si>
  <si>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</si>
  <si>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</si>
  <si>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</si>
  <si>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</si>
  <si>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</si>
  <si>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</si>
  <si>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</si>
  <si>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</si>
  <si>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</si>
  <si>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</si>
  <si>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</si>
  <si>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</si>
  <si>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</si>
  <si>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</si>
  <si>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</si>
  <si>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</si>
  <si>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</si>
  <si>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</si>
  <si>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</si>
  <si>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</si>
  <si>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</si>
  <si>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</si>
  <si>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</si>
  <si>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</si>
  <si>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</si>
  <si>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</si>
  <si>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</si>
  <si>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</si>
  <si>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</si>
  <si>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</si>
  <si>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</si>
  <si>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</si>
  <si>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</si>
  <si>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</si>
  <si>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</si>
  <si>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</si>
  <si>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</si>
  <si>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</si>
  <si>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</si>
  <si>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</si>
  <si>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</si>
  <si>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</si>
  <si>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</si>
  <si>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</si>
  <si>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</si>
  <si>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</si>
  <si>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</si>
  <si>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</si>
  <si>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</si>
  <si>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</si>
  <si>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</si>
  <si>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</si>
  <si>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</si>
  <si>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</si>
  <si>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</si>
  <si>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</si>
  <si>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</si>
  <si>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</si>
  <si>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</si>
  <si>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</si>
  <si>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</si>
  <si>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</si>
  <si>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</si>
  <si>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</si>
  <si>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</si>
  <si>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</si>
  <si>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</si>
  <si>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</si>
  <si>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</si>
  <si>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</si>
  <si>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</si>
  <si>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</si>
  <si>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</si>
  <si>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</si>
  <si>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</si>
  <si>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</si>
  <si>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</si>
  <si>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</si>
  <si>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</si>
  <si>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</si>
  <si>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</si>
  <si>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</si>
  <si>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</si>
  <si>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</si>
  <si>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</si>
  <si>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</si>
  <si>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</si>
  <si>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</si>
  <si>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</si>
  <si>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</si>
  <si>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</si>
  <si>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</si>
  <si>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</si>
  <si>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</si>
  <si>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</si>
  <si>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</si>
  <si>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</si>
  <si>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</si>
  <si>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</si>
  <si>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</si>
  <si>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</si>
  <si>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</si>
  <si>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</si>
  <si>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</si>
  <si>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</si>
  <si>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</si>
  <si>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</si>
  <si>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</si>
  <si>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</si>
  <si>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</si>
  <si>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</si>
  <si>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</si>
  <si>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</si>
  <si>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</si>
  <si>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</si>
  <si>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</si>
  <si>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</si>
  <si>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</si>
  <si>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</si>
  <si>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</si>
  <si>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</si>
  <si>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</si>
  <si>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</si>
  <si>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</si>
  <si>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</si>
  <si>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</si>
  <si>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</si>
  <si>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</si>
  <si>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</si>
  <si>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</si>
  <si>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</si>
  <si>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</si>
  <si>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</si>
  <si>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</si>
  <si>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</si>
  <si>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</si>
  <si>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</si>
  <si>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</si>
  <si>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</si>
  <si>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</si>
  <si>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</si>
  <si>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</si>
  <si>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</si>
  <si>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</si>
  <si>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</si>
  <si>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</si>
  <si>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</si>
  <si>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</si>
  <si>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</si>
  <si>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</si>
  <si>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</si>
  <si>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</si>
  <si>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</si>
  <si>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</si>
  <si>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</si>
  <si>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</si>
  <si>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</si>
  <si>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</si>
  <si>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</si>
  <si>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</si>
  <si>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</si>
  <si>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</si>
  <si>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</si>
  <si>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</si>
  <si>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</si>
  <si>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</si>
  <si>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</si>
  <si>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</si>
  <si>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</si>
  <si>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</si>
  <si>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</si>
  <si>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</si>
  <si>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</si>
  <si>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</si>
  <si>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</si>
  <si>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</si>
  <si>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</si>
  <si>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</si>
  <si>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</si>
  <si>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</si>
  <si>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</si>
  <si>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</si>
  <si>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</si>
  <si>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</si>
  <si>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</si>
  <si>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</si>
  <si>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</si>
  <si>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</si>
  <si>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</si>
  <si>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</si>
  <si>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</si>
  <si>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</si>
  <si>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</si>
  <si>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</si>
  <si>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</si>
  <si>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</si>
  <si>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</si>
  <si>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</si>
  <si>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</si>
  <si>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</si>
  <si>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</si>
  <si>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</si>
  <si>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</si>
  <si>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</si>
  <si>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</si>
  <si>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</si>
  <si>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</si>
  <si>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</si>
  <si>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</si>
  <si>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</si>
  <si>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</si>
  <si>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</si>
  <si>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</si>
  <si>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</si>
  <si>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</si>
  <si>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</si>
  <si>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</si>
  <si>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</si>
  <si>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</si>
  <si>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</si>
  <si>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</si>
  <si>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</si>
  <si>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</si>
  <si>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</si>
  <si>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</si>
  <si>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</si>
  <si>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</si>
  <si>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</si>
  <si>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</si>
  <si>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</si>
  <si>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</si>
  <si>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</si>
  <si>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</si>
  <si>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</si>
  <si>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</si>
  <si>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</si>
  <si>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</si>
  <si>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</si>
  <si>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</si>
  <si>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</si>
  <si>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</si>
  <si>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</si>
  <si>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</si>
  <si>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</si>
  <si>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</si>
  <si>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</si>
  <si>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</si>
  <si>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</si>
  <si>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</si>
  <si>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</si>
  <si>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</si>
  <si>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</si>
  <si>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</si>
  <si>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</si>
  <si>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</si>
  <si>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</si>
  <si>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</si>
  <si>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</si>
  <si>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</si>
  <si>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</si>
  <si>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</si>
  <si>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</si>
  <si>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</si>
  <si>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</si>
  <si>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</si>
  <si>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</si>
  <si>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</si>
  <si>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</si>
  <si>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</si>
  <si>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</si>
  <si>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</si>
  <si>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</si>
  <si>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</si>
  <si>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</si>
  <si>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</si>
  <si>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</si>
  <si>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</si>
  <si>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</si>
  <si>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</si>
  <si>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</si>
  <si>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</si>
  <si>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</si>
  <si>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</si>
  <si>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</si>
  <si>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</si>
  <si>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</si>
  <si>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</si>
  <si>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</si>
  <si>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</si>
  <si>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</si>
  <si>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</si>
  <si>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</si>
  <si>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</si>
  <si>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</si>
  <si>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</si>
  <si>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</si>
  <si>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</si>
  <si>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</si>
  <si>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</si>
  <si>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</si>
  <si>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</si>
  <si>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</si>
  <si>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</si>
  <si>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</si>
  <si>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</si>
  <si>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</si>
  <si>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</si>
  <si>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</si>
  <si>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</si>
  <si>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</si>
  <si>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</si>
  <si>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</si>
  <si>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</si>
  <si>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</si>
  <si>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</si>
  <si>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</si>
  <si>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</si>
  <si>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</si>
  <si>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</si>
  <si>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</si>
  <si>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</si>
  <si>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</si>
  <si>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</si>
  <si>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</si>
  <si>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</si>
  <si>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</si>
  <si>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</si>
  <si>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</si>
  <si>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</si>
  <si>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</si>
  <si>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</si>
  <si>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</si>
  <si>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</si>
  <si>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</si>
  <si>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</si>
  <si>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</si>
  <si>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</si>
  <si>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</si>
  <si>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</si>
  <si>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</si>
  <si>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</si>
  <si>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</si>
  <si>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</si>
  <si>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</si>
  <si>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</si>
  <si>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</si>
  <si>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</si>
  <si>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</si>
  <si>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</si>
  <si>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</si>
  <si>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</si>
  <si>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</si>
  <si>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</si>
  <si>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</si>
  <si>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</si>
  <si>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</si>
  <si>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</si>
  <si>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</si>
  <si>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</si>
  <si>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</si>
  <si>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</si>
  <si>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</si>
  <si>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</si>
  <si>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</si>
  <si>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</si>
  <si>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</si>
  <si>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</si>
  <si>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</si>
  <si>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</si>
  <si>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</si>
  <si>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</si>
  <si>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</si>
  <si>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</si>
  <si>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</si>
  <si>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</si>
  <si>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</si>
  <si>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</si>
  <si>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</si>
  <si>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</si>
  <si>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</si>
  <si>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</si>
  <si>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</si>
  <si>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</si>
  <si>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</si>
  <si>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</si>
  <si>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</si>
  <si>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</si>
  <si>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</si>
  <si>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</si>
  <si>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</si>
  <si>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</si>
  <si>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</si>
  <si>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</si>
  <si>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</si>
  <si>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</si>
  <si>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</si>
  <si>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</si>
  <si>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</si>
  <si>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</si>
  <si>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</si>
  <si>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</si>
  <si>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</si>
  <si>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</si>
  <si>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</si>
  <si>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</si>
  <si>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</si>
  <si>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</si>
  <si>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</si>
  <si>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</si>
  <si>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</si>
  <si>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</si>
  <si>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</si>
  <si>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</si>
  <si>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</si>
  <si>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</si>
  <si>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</si>
  <si>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</si>
  <si>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</si>
  <si>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</si>
  <si>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</si>
  <si>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</si>
  <si>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</si>
  <si>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</si>
  <si>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</si>
  <si>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</si>
  <si>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</si>
  <si>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</si>
  <si>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</si>
  <si>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</si>
  <si>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</si>
  <si>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</si>
  <si>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</si>
  <si>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</si>
  <si>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</si>
  <si>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</si>
  <si>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</si>
  <si>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</si>
  <si>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</si>
  <si>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</si>
  <si>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</si>
  <si>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</si>
  <si>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</si>
  <si>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</si>
  <si>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</si>
  <si>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</si>
  <si>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</si>
  <si>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</si>
  <si>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</si>
  <si>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</si>
  <si>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</si>
  <si>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</si>
  <si>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</si>
  <si>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</si>
  <si>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</si>
  <si>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</si>
  <si>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</si>
  <si>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</si>
  <si>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</si>
  <si>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</si>
  <si>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</si>
  <si>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</si>
  <si>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</si>
  <si>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</si>
  <si>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</si>
  <si>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</si>
  <si>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</si>
  <si>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</si>
  <si>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</si>
  <si>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</si>
  <si>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</si>
  <si>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</si>
  <si>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</si>
  <si>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</si>
  <si>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</si>
  <si>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</si>
  <si>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</si>
  <si>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</si>
  <si>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</si>
  <si>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</si>
  <si>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</si>
  <si>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</si>
  <si>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</si>
  <si>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</si>
  <si>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</si>
  <si>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</si>
  <si>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</si>
  <si>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</si>
  <si>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</si>
  <si>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</si>
  <si>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</si>
  <si>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</si>
  <si>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</si>
  <si>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</si>
  <si>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</si>
  <si>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</si>
  <si>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</si>
  <si>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</si>
  <si>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</si>
  <si>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</si>
  <si>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</si>
  <si>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</si>
  <si>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</si>
  <si>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</si>
  <si>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</si>
  <si>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</si>
  <si>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</si>
  <si>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</si>
  <si>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</si>
  <si>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</si>
  <si>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</si>
  <si>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</si>
  <si>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</si>
  <si>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</si>
  <si>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</si>
  <si>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</si>
  <si>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</si>
  <si>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</si>
  <si>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</si>
  <si>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</si>
  <si>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</si>
  <si>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</si>
  <si>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</si>
  <si>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</si>
  <si>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</si>
  <si>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</si>
  <si>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</si>
  <si>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</si>
  <si>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</si>
  <si>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</si>
  <si>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</si>
  <si>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</si>
  <si>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</si>
  <si>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</si>
  <si>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</si>
  <si>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</si>
  <si>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</si>
  <si>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</si>
  <si>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</si>
  <si>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</si>
  <si>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</si>
  <si>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</si>
  <si>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</si>
  <si>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</si>
  <si>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</si>
  <si>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</si>
  <si>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</si>
  <si>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</si>
  <si>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</si>
  <si>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</si>
  <si>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</si>
  <si>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</si>
  <si>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</si>
  <si>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</si>
  <si>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</si>
  <si>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</si>
  <si>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</si>
  <si>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</si>
  <si>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</si>
  <si>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</si>
  <si>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</si>
  <si>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</si>
  <si>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</si>
  <si>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</si>
  <si>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</si>
  <si>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</si>
  <si>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</si>
  <si>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</si>
  <si>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</si>
  <si>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</si>
  <si>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</si>
  <si>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</si>
  <si>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</si>
  <si>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</si>
  <si>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</si>
  <si>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</si>
  <si>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</si>
  <si>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</si>
  <si>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</si>
  <si>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</si>
  <si>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</si>
  <si>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</si>
  <si>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</si>
  <si>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</si>
  <si>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</si>
  <si>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</si>
  <si>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</si>
  <si>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</si>
  <si>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</si>
  <si>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</si>
  <si>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</si>
  <si>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</si>
  <si>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</si>
  <si>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</si>
  <si>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</si>
  <si>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</si>
  <si>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</si>
  <si>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</si>
  <si>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</si>
  <si>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</si>
  <si>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</si>
  <si>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</si>
  <si>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</si>
  <si>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</si>
  <si>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</si>
  <si>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</si>
  <si>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</si>
  <si>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</si>
  <si>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</si>
  <si>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</si>
  <si>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</si>
  <si>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</si>
  <si>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</si>
  <si>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</si>
  <si>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</si>
  <si>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</si>
  <si>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</si>
  <si>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</si>
  <si>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</si>
  <si>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</si>
  <si>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</si>
  <si>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</si>
  <si>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</si>
  <si>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</si>
  <si>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</si>
  <si>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</si>
  <si>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</si>
  <si>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</si>
  <si>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</si>
  <si>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</si>
  <si>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A621002 'REDOVNA DJELATNOST SVEUČILIŠTA U RIJECI</t>
  </si>
  <si>
    <t>Kontrola</t>
  </si>
  <si>
    <t>UKUPNO 3</t>
  </si>
  <si>
    <t>UKUPNO 4</t>
  </si>
  <si>
    <t>A679072 'EU PROJEKT SVEUČILIŠTE U RIJECI - OSTALI IZVORI FINANCIRANJA</t>
  </si>
  <si>
    <t>A679089 'REDOVNA DJELATNOST SVEUČILIŠTA U RIJECI - OSTALI IZVORI FINANCIRANJA</t>
  </si>
  <si>
    <t>K679084 'OP KONKURENTNOST I KOHEZIJA 2014.-2020. - PRIORITET 1 i 10</t>
  </si>
  <si>
    <t>A679089 'REDOVNA DJELATNOST SVEUČILIŠTA U RIJECI - OSTALI IZVORI FINANCIRANJA-DODANA KONTA</t>
  </si>
  <si>
    <t>A679072 'EU PROJEKT SVEUČILIŠTE U RIJECI - OSTALI IZVORI FINANCIRANJA-DODANA KONTA</t>
  </si>
  <si>
    <t>Ostali instrumenti, uređaji i strojevi</t>
  </si>
  <si>
    <t>Otplata glavnice primljenih zajmova od ost.fin</t>
  </si>
  <si>
    <t>SVEUKUPNO</t>
  </si>
  <si>
    <t>Kamate za primljene kredite i zajmove od kreditnih i ostalih financijskih institucija u javnom sektoru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</si>
  <si>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</si>
  <si>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</si>
  <si>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</si>
  <si>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</si>
  <si>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Patenti</t>
  </si>
  <si>
    <t>3425</t>
  </si>
  <si>
    <t>3426</t>
  </si>
  <si>
    <t>3428</t>
  </si>
  <si>
    <t>4121</t>
  </si>
  <si>
    <t>A621___    'REDOVNA DJELATNOST SVEUČILIŠTA U RIJECI - FINANCIRANJE OSTALIH AKTIVNOSTI IZ IZVORA 11</t>
  </si>
  <si>
    <t>PRAVNI FAKULTET U RIJECI</t>
  </si>
  <si>
    <t>Rijeka, 3.12.2018.</t>
  </si>
  <si>
    <t>Dubravka Zatezalo, univ. spec. oec.</t>
  </si>
  <si>
    <t xml:space="preserve">359 518 </t>
  </si>
  <si>
    <t xml:space="preserve">PRAVNI FAKULTET U RIJECI </t>
  </si>
  <si>
    <t xml:space="preserve">ZBIRNA AKTIVNOST A679072 - EU PROJEKTI SVEUČILIŠTE U RIJECI - OSTALI IZVORI FINANCIRANJA
</t>
  </si>
  <si>
    <t>Nogometni posrednici</t>
  </si>
  <si>
    <t xml:space="preserve">EU PODPROJEKT 1 Promoting and supporting good governance in the European football agents industry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</si>
</sst>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indexed="9"/>
      <name val="Calibri"/>
      <family val="2"/>
      <charset val="238"/>
    </font>
    <font>
      <b/>
      <sz val="9"/>
      <color indexed="9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</font>
    <font>
      <sz val="8"/>
      <color theme="8" tint="-0.249977111117893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0"/>
      <color theme="0"/>
      <name val="Arial"/>
      <family val="2"/>
    </font>
    <font>
      <b/>
      <sz val="10"/>
      <color theme="0"/>
      <name val="Arial"/>
      <family val="2"/>
      <charset val="238"/>
    </font>
    <font>
      <sz val="8"/>
      <color rgb="FFFF0000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6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362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0" borderId="6" xfId="2" applyFont="1" applyFill="1" applyBorder="1" applyAlignment="1" applyProtection="1">
      <alignment vertical="center" wrapText="1"/>
    </xf>
    <xf numFmtId="3" fontId="43" fillId="20" borderId="6" xfId="2" applyNumberFormat="1" applyFont="1" applyFill="1" applyBorder="1" applyAlignment="1" applyProtection="1">
      <alignment vertical="center"/>
    </xf>
    <xf numFmtId="3" fontId="43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1" borderId="25" xfId="2" applyNumberFormat="1" applyFont="1" applyFill="1" applyBorder="1" applyAlignment="1" applyProtection="1">
      <alignment vertical="center"/>
      <protection locked="0"/>
    </xf>
    <xf numFmtId="3" fontId="15" fillId="21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11" borderId="6" xfId="4" applyNumberFormat="1" applyFont="1" applyFill="1" applyBorder="1" applyAlignment="1">
      <alignment horizontal="right" vertical="center" wrapText="1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0" fontId="49" fillId="0" borderId="0" xfId="0" applyFont="1"/>
    <xf numFmtId="4" fontId="50" fillId="22" borderId="1" xfId="18" applyNumberFormat="1" applyFont="1" applyFill="1">
      <alignment horizontal="right" vertical="center"/>
    </xf>
    <xf numFmtId="0" fontId="0" fillId="0" borderId="42" xfId="0" applyBorder="1" applyAlignment="1">
      <alignment horizontal="center" vertical="center"/>
    </xf>
    <xf numFmtId="0" fontId="34" fillId="21" borderId="1" xfId="19" quotePrefix="1" applyNumberFormat="1" applyFont="1" applyFill="1">
      <alignment horizontal="left" vertical="center" indent="1" justifyLastLine="1"/>
    </xf>
    <xf numFmtId="0" fontId="24" fillId="21" borderId="1" xfId="19" quotePrefix="1" applyNumberFormat="1" applyFont="1" applyFill="1">
      <alignment horizontal="left" vertical="center" indent="1" justifyLastLine="1"/>
    </xf>
    <xf numFmtId="4" fontId="24" fillId="21" borderId="1" xfId="18" applyNumberFormat="1" applyFont="1" applyFill="1">
      <alignment horizontal="right" vertical="center"/>
    </xf>
    <xf numFmtId="0" fontId="0" fillId="0" borderId="50" xfId="0" applyBorder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48" fillId="0" borderId="35" xfId="0" applyFont="1" applyBorder="1" applyAlignment="1">
      <alignment horizontal="center" vertical="center"/>
    </xf>
    <xf numFmtId="0" fontId="48" fillId="0" borderId="52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33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53" fillId="0" borderId="56" xfId="0" applyFont="1" applyBorder="1" applyAlignment="1">
      <alignment horizontal="center" vertical="center"/>
    </xf>
    <xf numFmtId="4" fontId="0" fillId="0" borderId="33" xfId="0" applyNumberFormat="1" applyBorder="1"/>
    <xf numFmtId="4" fontId="0" fillId="0" borderId="35" xfId="0" applyNumberFormat="1" applyBorder="1"/>
    <xf numFmtId="4" fontId="0" fillId="0" borderId="37" xfId="0" applyNumberFormat="1" applyBorder="1"/>
    <xf numFmtId="0" fontId="53" fillId="0" borderId="0" xfId="0" applyFont="1"/>
    <xf numFmtId="0" fontId="53" fillId="25" borderId="57" xfId="0" applyFont="1" applyFill="1" applyBorder="1"/>
    <xf numFmtId="4" fontId="53" fillId="25" borderId="33" xfId="0" applyNumberFormat="1" applyFont="1" applyFill="1" applyBorder="1"/>
    <xf numFmtId="4" fontId="53" fillId="25" borderId="35" xfId="0" applyNumberFormat="1" applyFont="1" applyFill="1" applyBorder="1"/>
    <xf numFmtId="4" fontId="53" fillId="25" borderId="37" xfId="0" applyNumberFormat="1" applyFont="1" applyFill="1" applyBorder="1"/>
    <xf numFmtId="4" fontId="53" fillId="24" borderId="57" xfId="0" applyNumberFormat="1" applyFont="1" applyFill="1" applyBorder="1"/>
    <xf numFmtId="4" fontId="53" fillId="24" borderId="58" xfId="0" applyNumberFormat="1" applyFont="1" applyFill="1" applyBorder="1"/>
    <xf numFmtId="4" fontId="53" fillId="24" borderId="59" xfId="0" applyNumberFormat="1" applyFont="1" applyFill="1" applyBorder="1"/>
    <xf numFmtId="4" fontId="53" fillId="24" borderId="60" xfId="0" applyNumberFormat="1" applyFont="1" applyFill="1" applyBorder="1"/>
    <xf numFmtId="0" fontId="53" fillId="0" borderId="61" xfId="0" applyFont="1" applyBorder="1" applyAlignment="1">
      <alignment horizontal="center" vertical="center"/>
    </xf>
    <xf numFmtId="4" fontId="53" fillId="0" borderId="62" xfId="0" applyNumberFormat="1" applyFont="1" applyBorder="1"/>
    <xf numFmtId="4" fontId="53" fillId="0" borderId="22" xfId="0" applyNumberFormat="1" applyFont="1" applyBorder="1"/>
    <xf numFmtId="4" fontId="53" fillId="0" borderId="63" xfId="0" applyNumberFormat="1" applyFont="1" applyBorder="1"/>
    <xf numFmtId="4" fontId="53" fillId="0" borderId="64" xfId="0" applyNumberFormat="1" applyFont="1" applyBorder="1"/>
    <xf numFmtId="0" fontId="53" fillId="0" borderId="64" xfId="0" applyFont="1" applyBorder="1"/>
    <xf numFmtId="0" fontId="53" fillId="0" borderId="65" xfId="0" applyFont="1" applyBorder="1"/>
    <xf numFmtId="0" fontId="53" fillId="0" borderId="27" xfId="0" applyFont="1" applyBorder="1"/>
    <xf numFmtId="0" fontId="53" fillId="0" borderId="62" xfId="0" applyFont="1" applyBorder="1"/>
    <xf numFmtId="0" fontId="53" fillId="0" borderId="22" xfId="0" applyFont="1" applyBorder="1"/>
    <xf numFmtId="0" fontId="53" fillId="0" borderId="63" xfId="0" applyFont="1" applyBorder="1"/>
    <xf numFmtId="0" fontId="53" fillId="0" borderId="50" xfId="0" applyFont="1" applyBorder="1" applyAlignment="1">
      <alignment horizontal="center" vertical="center"/>
    </xf>
    <xf numFmtId="4" fontId="53" fillId="0" borderId="12" xfId="0" applyNumberFormat="1" applyFont="1" applyBorder="1"/>
    <xf numFmtId="4" fontId="53" fillId="0" borderId="6" xfId="0" applyNumberFormat="1" applyFont="1" applyBorder="1"/>
    <xf numFmtId="4" fontId="53" fillId="0" borderId="14" xfId="0" applyNumberFormat="1" applyFont="1" applyBorder="1"/>
    <xf numFmtId="4" fontId="53" fillId="0" borderId="13" xfId="0" applyNumberFormat="1" applyFont="1" applyBorder="1"/>
    <xf numFmtId="0" fontId="53" fillId="0" borderId="13" xfId="0" applyFont="1" applyBorder="1"/>
    <xf numFmtId="0" fontId="53" fillId="0" borderId="26" xfId="0" applyFont="1" applyBorder="1"/>
    <xf numFmtId="0" fontId="53" fillId="0" borderId="12" xfId="0" applyFont="1" applyBorder="1"/>
    <xf numFmtId="0" fontId="53" fillId="0" borderId="6" xfId="0" applyFont="1" applyBorder="1"/>
    <xf numFmtId="0" fontId="53" fillId="0" borderId="14" xfId="0" applyFont="1" applyBorder="1"/>
    <xf numFmtId="0" fontId="53" fillId="0" borderId="15" xfId="0" applyFont="1" applyBorder="1"/>
    <xf numFmtId="0" fontId="54" fillId="0" borderId="0" xfId="0" applyFont="1"/>
    <xf numFmtId="0" fontId="34" fillId="21" borderId="1" xfId="19" quotePrefix="1" applyNumberFormat="1" applyFont="1" applyFill="1" applyAlignment="1">
      <alignment vertical="center" justifyLastLine="1"/>
    </xf>
    <xf numFmtId="0" fontId="55" fillId="21" borderId="1" xfId="19" quotePrefix="1" applyNumberFormat="1" applyFont="1" applyFill="1">
      <alignment horizontal="left" vertical="center" indent="1" justifyLastLine="1"/>
    </xf>
    <xf numFmtId="0" fontId="56" fillId="0" borderId="1" xfId="19" quotePrefix="1" applyNumberFormat="1" applyFont="1" applyFill="1" applyAlignment="1">
      <alignment vertical="center" justifyLastLine="1"/>
    </xf>
    <xf numFmtId="0" fontId="56" fillId="0" borderId="1" xfId="19" quotePrefix="1" applyNumberFormat="1" applyFont="1" applyFill="1">
      <alignment horizontal="left" vertical="center" indent="1" justifyLastLine="1"/>
    </xf>
    <xf numFmtId="4" fontId="56" fillId="0" borderId="1" xfId="18" applyNumberFormat="1" applyFont="1" applyFill="1">
      <alignment horizontal="right" vertical="center"/>
    </xf>
    <xf numFmtId="0" fontId="54" fillId="0" borderId="26" xfId="0" applyFont="1" applyBorder="1"/>
    <xf numFmtId="0" fontId="54" fillId="0" borderId="12" xfId="0" applyFont="1" applyBorder="1"/>
    <xf numFmtId="0" fontId="54" fillId="0" borderId="6" xfId="0" applyFont="1" applyBorder="1"/>
    <xf numFmtId="0" fontId="54" fillId="0" borderId="14" xfId="0" applyFont="1" applyBorder="1"/>
    <xf numFmtId="0" fontId="54" fillId="0" borderId="15" xfId="0" applyFont="1" applyBorder="1"/>
    <xf numFmtId="0" fontId="54" fillId="0" borderId="13" xfId="0" applyFont="1" applyBorder="1"/>
    <xf numFmtId="0" fontId="53" fillId="0" borderId="66" xfId="0" applyFont="1" applyBorder="1" applyAlignment="1">
      <alignment horizontal="center" vertical="center"/>
    </xf>
    <xf numFmtId="0" fontId="53" fillId="0" borderId="16" xfId="0" applyFont="1" applyBorder="1"/>
    <xf numFmtId="0" fontId="53" fillId="0" borderId="18" xfId="0" applyFont="1" applyBorder="1"/>
    <xf numFmtId="0" fontId="53" fillId="0" borderId="19" xfId="0" applyFont="1" applyBorder="1"/>
    <xf numFmtId="4" fontId="53" fillId="0" borderId="16" xfId="0" applyNumberFormat="1" applyFont="1" applyBorder="1"/>
    <xf numFmtId="4" fontId="53" fillId="0" borderId="18" xfId="0" applyNumberFormat="1" applyFont="1" applyBorder="1"/>
    <xf numFmtId="4" fontId="53" fillId="0" borderId="19" xfId="0" applyNumberFormat="1" applyFont="1" applyBorder="1"/>
    <xf numFmtId="4" fontId="53" fillId="0" borderId="17" xfId="0" applyNumberFormat="1" applyFont="1" applyBorder="1"/>
    <xf numFmtId="4" fontId="34" fillId="21" borderId="1" xfId="18" applyNumberFormat="1" applyFont="1" applyFill="1">
      <alignment horizontal="right" vertical="center"/>
    </xf>
    <xf numFmtId="0" fontId="56" fillId="0" borderId="1" xfId="19" quotePrefix="1" applyNumberFormat="1" applyFont="1" applyFill="1" applyBorder="1">
      <alignment horizontal="left" vertical="center" indent="1" justifyLastLine="1"/>
    </xf>
    <xf numFmtId="0" fontId="58" fillId="0" borderId="0" xfId="0" applyFont="1"/>
    <xf numFmtId="0" fontId="26" fillId="26" borderId="0" xfId="0" applyFont="1" applyFill="1" applyBorder="1" applyAlignment="1"/>
    <xf numFmtId="0" fontId="26" fillId="26" borderId="0" xfId="0" applyFont="1" applyFill="1" applyBorder="1"/>
    <xf numFmtId="4" fontId="26" fillId="26" borderId="0" xfId="0" applyNumberFormat="1" applyFont="1" applyFill="1" applyBorder="1"/>
    <xf numFmtId="0" fontId="0" fillId="26" borderId="0" xfId="0" applyFill="1"/>
    <xf numFmtId="0" fontId="59" fillId="0" borderId="0" xfId="0" applyFont="1"/>
    <xf numFmtId="0" fontId="60" fillId="27" borderId="39" xfId="19" quotePrefix="1" applyNumberFormat="1" applyFont="1" applyFill="1" applyBorder="1" applyAlignment="1">
      <alignment vertical="center" justifyLastLine="1"/>
    </xf>
    <xf numFmtId="0" fontId="61" fillId="27" borderId="40" xfId="19" quotePrefix="1" applyNumberFormat="1" applyFont="1" applyFill="1" applyBorder="1" applyAlignment="1">
      <alignment vertical="center" justifyLastLine="1"/>
    </xf>
    <xf numFmtId="0" fontId="62" fillId="27" borderId="40" xfId="19" quotePrefix="1" applyNumberFormat="1" applyFont="1" applyFill="1" applyBorder="1" applyAlignment="1">
      <alignment vertical="center" justifyLastLine="1"/>
    </xf>
    <xf numFmtId="4" fontId="60" fillId="27" borderId="40" xfId="19" quotePrefix="1" applyNumberFormat="1" applyFont="1" applyFill="1" applyBorder="1" applyAlignment="1">
      <alignment vertical="center" justifyLastLine="1"/>
    </xf>
    <xf numFmtId="4" fontId="63" fillId="21" borderId="1" xfId="18" applyNumberFormat="1" applyFont="1" applyFill="1">
      <alignment horizontal="right" vertical="center"/>
    </xf>
    <xf numFmtId="4" fontId="50" fillId="22" borderId="40" xfId="19" quotePrefix="1" applyNumberFormat="1" applyFont="1" applyFill="1" applyBorder="1" applyAlignment="1">
      <alignment horizontal="right" vertical="center" justifyLastLine="1"/>
    </xf>
    <xf numFmtId="4" fontId="50" fillId="22" borderId="40" xfId="19" quotePrefix="1" applyNumberFormat="1" applyFont="1" applyFill="1" applyBorder="1" applyAlignment="1">
      <alignment vertical="center" justifyLastLine="1"/>
    </xf>
    <xf numFmtId="4" fontId="57" fillId="22" borderId="40" xfId="19" quotePrefix="1" applyNumberFormat="1" applyFont="1" applyFill="1" applyBorder="1" applyAlignment="1">
      <alignment vertical="center" justifyLastLine="1"/>
    </xf>
    <xf numFmtId="0" fontId="56" fillId="0" borderId="1" xfId="19" quotePrefix="1" applyNumberFormat="1" applyFont="1" applyFill="1" applyAlignment="1">
      <alignment horizontal="left" vertical="center" wrapText="1" indent="1" justifyLastLine="1"/>
    </xf>
    <xf numFmtId="4" fontId="56" fillId="0" borderId="1" xfId="19" quotePrefix="1" applyNumberFormat="1" applyFont="1" applyFill="1" applyAlignment="1">
      <alignment justifyLastLine="1"/>
    </xf>
    <xf numFmtId="0" fontId="11" fillId="0" borderId="0" xfId="2" applyFont="1" applyAlignment="1" applyProtection="1">
      <alignment vertical="center"/>
      <protection locked="0"/>
    </xf>
    <xf numFmtId="4" fontId="11" fillId="0" borderId="6" xfId="2" applyNumberFormat="1" applyFont="1" applyBorder="1" applyAlignment="1" applyProtection="1">
      <alignment vertical="center"/>
      <protection locked="0"/>
    </xf>
    <xf numFmtId="4" fontId="54" fillId="0" borderId="0" xfId="0" applyNumberFormat="1" applyFont="1"/>
    <xf numFmtId="4" fontId="0" fillId="19" borderId="6" xfId="0" applyNumberFormat="1" applyFill="1" applyBorder="1"/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52" fillId="12" borderId="48" xfId="2" applyFont="1" applyFill="1" applyBorder="1" applyAlignment="1" applyProtection="1">
      <alignment horizontal="center" vertical="center" wrapText="1"/>
    </xf>
    <xf numFmtId="0" fontId="52" fillId="12" borderId="46" xfId="2" applyFont="1" applyFill="1" applyBorder="1" applyAlignment="1" applyProtection="1">
      <alignment horizontal="center" vertical="center" wrapText="1"/>
    </xf>
    <xf numFmtId="0" fontId="52" fillId="12" borderId="47" xfId="2" applyFont="1" applyFill="1" applyBorder="1" applyAlignment="1" applyProtection="1">
      <alignment horizontal="center" vertical="center" wrapText="1"/>
    </xf>
    <xf numFmtId="0" fontId="51" fillId="12" borderId="49" xfId="2" applyFont="1" applyFill="1" applyBorder="1" applyAlignment="1" applyProtection="1">
      <alignment horizontal="center" vertical="center" wrapText="1"/>
    </xf>
    <xf numFmtId="0" fontId="51" fillId="12" borderId="27" xfId="2" applyFont="1" applyFill="1" applyBorder="1" applyAlignment="1" applyProtection="1">
      <alignment horizontal="center" vertical="center" wrapText="1"/>
    </xf>
    <xf numFmtId="0" fontId="16" fillId="12" borderId="7" xfId="2" applyFont="1" applyFill="1" applyBorder="1" applyAlignment="1" applyProtection="1">
      <alignment horizontal="center" vertical="center" wrapText="1"/>
    </xf>
    <xf numFmtId="0" fontId="16" fillId="12" borderId="9" xfId="2" applyFont="1" applyFill="1" applyBorder="1" applyAlignment="1" applyProtection="1">
      <alignment horizontal="center" vertical="center" wrapText="1"/>
    </xf>
    <xf numFmtId="0" fontId="16" fillId="12" borderId="10" xfId="2" applyFont="1" applyFill="1" applyBorder="1" applyAlignment="1" applyProtection="1">
      <alignment horizontal="center" vertical="center" wrapText="1"/>
    </xf>
    <xf numFmtId="0" fontId="16" fillId="12" borderId="46" xfId="2" applyFont="1" applyFill="1" applyBorder="1" applyAlignment="1" applyProtection="1">
      <alignment horizontal="center" vertical="center" wrapText="1"/>
    </xf>
    <xf numFmtId="0" fontId="16" fillId="12" borderId="47" xfId="2" applyFont="1" applyFill="1" applyBorder="1" applyAlignment="1" applyProtection="1">
      <alignment horizontal="center" vertical="center" wrapText="1"/>
    </xf>
    <xf numFmtId="0" fontId="16" fillId="12" borderId="48" xfId="2" applyFont="1" applyFill="1" applyBorder="1" applyAlignment="1" applyProtection="1">
      <alignment horizontal="center" vertical="center" wrapText="1"/>
    </xf>
    <xf numFmtId="0" fontId="16" fillId="12" borderId="48" xfId="2" applyFont="1" applyFill="1" applyBorder="1" applyAlignment="1">
      <alignment horizontal="center" vertical="center" wrapText="1"/>
    </xf>
    <xf numFmtId="0" fontId="16" fillId="12" borderId="46" xfId="2" applyFont="1" applyFill="1" applyBorder="1" applyAlignment="1">
      <alignment horizontal="center" vertical="center" wrapText="1"/>
    </xf>
    <xf numFmtId="0" fontId="16" fillId="12" borderId="47" xfId="2" applyFont="1" applyFill="1" applyBorder="1" applyAlignment="1">
      <alignment horizontal="center" vertical="center" wrapText="1"/>
    </xf>
    <xf numFmtId="0" fontId="50" fillId="22" borderId="39" xfId="19" quotePrefix="1" applyNumberFormat="1" applyFont="1" applyFill="1" applyBorder="1" applyAlignment="1">
      <alignment horizontal="center" vertical="center" justifyLastLine="1"/>
    </xf>
    <xf numFmtId="0" fontId="50" fillId="22" borderId="40" xfId="19" quotePrefix="1" applyNumberFormat="1" applyFont="1" applyFill="1" applyBorder="1" applyAlignment="1">
      <alignment horizontal="center" vertical="center" justifyLastLine="1"/>
    </xf>
    <xf numFmtId="0" fontId="50" fillId="22" borderId="41" xfId="19" quotePrefix="1" applyNumberFormat="1" applyFont="1" applyFill="1" applyBorder="1" applyAlignment="1">
      <alignment horizontal="center" vertical="center" justifyLastLine="1"/>
    </xf>
    <xf numFmtId="0" fontId="51" fillId="12" borderId="43" xfId="2" applyNumberFormat="1" applyFont="1" applyFill="1" applyBorder="1" applyAlignment="1" applyProtection="1">
      <alignment horizontal="center" vertical="center" wrapText="1"/>
    </xf>
    <xf numFmtId="0" fontId="51" fillId="23" borderId="7" xfId="2" applyNumberFormat="1" applyFont="1" applyFill="1" applyBorder="1" applyAlignment="1" applyProtection="1">
      <alignment horizontal="center" vertical="center"/>
    </xf>
    <xf numFmtId="0" fontId="51" fillId="23" borderId="9" xfId="2" applyNumberFormat="1" applyFont="1" applyFill="1" applyBorder="1" applyAlignment="1" applyProtection="1">
      <alignment horizontal="center" vertical="center"/>
    </xf>
    <xf numFmtId="0" fontId="51" fillId="23" borderId="10" xfId="2" applyNumberFormat="1" applyFont="1" applyFill="1" applyBorder="1" applyAlignment="1" applyProtection="1">
      <alignment horizontal="center" vertical="center"/>
    </xf>
    <xf numFmtId="0" fontId="16" fillId="24" borderId="44" xfId="2" applyFont="1" applyFill="1" applyBorder="1" applyAlignment="1" applyProtection="1">
      <alignment horizontal="center" vertical="center"/>
    </xf>
    <xf numFmtId="0" fontId="16" fillId="24" borderId="45" xfId="2" applyFont="1" applyFill="1" applyBorder="1" applyAlignment="1" applyProtection="1">
      <alignment horizontal="center" vertical="center"/>
    </xf>
    <xf numFmtId="0" fontId="26" fillId="14" borderId="26" xfId="0" applyFont="1" applyFill="1" applyBorder="1" applyAlignment="1">
      <alignment horizontal="center"/>
    </xf>
    <xf numFmtId="0" fontId="26" fillId="14" borderId="15" xfId="0" applyFont="1" applyFill="1" applyBorder="1" applyAlignment="1">
      <alignment horizontal="center"/>
    </xf>
    <xf numFmtId="0" fontId="26" fillId="14" borderId="13" xfId="0" applyFont="1" applyFill="1" applyBorder="1" applyAlignment="1">
      <alignment horizontal="center"/>
    </xf>
    <xf numFmtId="0" fontId="57" fillId="22" borderId="39" xfId="19" quotePrefix="1" applyNumberFormat="1" applyFont="1" applyFill="1" applyBorder="1" applyAlignment="1">
      <alignment horizontal="center" vertical="center" justifyLastLine="1"/>
    </xf>
    <xf numFmtId="0" fontId="57" fillId="22" borderId="40" xfId="19" quotePrefix="1" applyNumberFormat="1" applyFont="1" applyFill="1" applyBorder="1" applyAlignment="1">
      <alignment horizontal="center" vertical="center" justifyLastLine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 xr:uid="{00000000-0005-0000-0000-000000000000}"/>
    <cellStyle name="Normal" xfId="0" builtinId="0"/>
    <cellStyle name="Normal 2" xfId="2" xr:uid="{00000000-0005-0000-0000-000001000000}"/>
    <cellStyle name="Normal 3 3" xfId="3" xr:uid="{00000000-0005-0000-0000-000002000000}"/>
    <cellStyle name="Normal 6" xfId="4" xr:uid="{00000000-0005-0000-0000-000003000000}"/>
    <cellStyle name="Obično_List4" xfId="5" xr:uid="{00000000-0005-0000-0000-000005000000}"/>
    <cellStyle name="Obično_List7" xfId="6" xr:uid="{00000000-0005-0000-0000-000006000000}"/>
    <cellStyle name="Obično_List8" xfId="7" xr:uid="{00000000-0005-0000-0000-000007000000}"/>
    <cellStyle name="Obično_List9" xfId="8" xr:uid="{00000000-0005-0000-0000-000008000000}"/>
    <cellStyle name="SAPBEXaggData" xfId="9" xr:uid="{00000000-0005-0000-0000-000009000000}"/>
    <cellStyle name="SAPBEXaggItem" xfId="10" xr:uid="{00000000-0005-0000-0000-00000A000000}"/>
    <cellStyle name="SAPBEXchaText" xfId="11" xr:uid="{00000000-0005-0000-0000-00000B000000}"/>
    <cellStyle name="SAPBEXformats" xfId="12" xr:uid="{00000000-0005-0000-0000-00000C000000}"/>
    <cellStyle name="SAPBEXHLevel0" xfId="13" xr:uid="{00000000-0005-0000-0000-00000D000000}"/>
    <cellStyle name="SAPBEXHLevel1" xfId="14" xr:uid="{00000000-0005-0000-0000-00000E000000}"/>
    <cellStyle name="SAPBEXHLevel2" xfId="15" xr:uid="{00000000-0005-0000-0000-00000F000000}"/>
    <cellStyle name="SAPBEXHLevel3" xfId="16" xr:uid="{00000000-0005-0000-0000-000010000000}"/>
    <cellStyle name="SAPBEXItemHeader" xfId="17" xr:uid="{00000000-0005-0000-0000-000011000000}"/>
    <cellStyle name="SAPBEXstdData" xfId="18" xr:uid="{00000000-0005-0000-0000-000012000000}"/>
    <cellStyle name="SAPBEXstdItem" xfId="19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>
          <a:extLst>
            <a:ext uri="{FF2B5EF4-FFF2-40B4-BE49-F238E27FC236}">
              <a16:creationId xmlns:a16="http://schemas.microsoft.com/office/drawing/2014/main" id="{00000000-0008-0000-0300-0000022C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>
          <a:extLst>
            <a:ext uri="{FF2B5EF4-FFF2-40B4-BE49-F238E27FC236}">
              <a16:creationId xmlns:a16="http://schemas.microsoft.com/office/drawing/2014/main" id="{00000000-0008-0000-0300-0000032C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>
          <a:extLst>
            <a:ext uri="{FF2B5EF4-FFF2-40B4-BE49-F238E27FC236}">
              <a16:creationId xmlns:a16="http://schemas.microsoft.com/office/drawing/2014/main" id="{00000000-0008-0000-0300-0000042C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>
          <a:extLst>
            <a:ext uri="{FF2B5EF4-FFF2-40B4-BE49-F238E27FC236}">
              <a16:creationId xmlns:a16="http://schemas.microsoft.com/office/drawing/2014/main" id="{00000000-0008-0000-0300-000005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>
          <a:extLst>
            <a:ext uri="{FF2B5EF4-FFF2-40B4-BE49-F238E27FC236}">
              <a16:creationId xmlns:a16="http://schemas.microsoft.com/office/drawing/2014/main" id="{00000000-0008-0000-0300-000006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>
          <a:extLst>
            <a:ext uri="{FF2B5EF4-FFF2-40B4-BE49-F238E27FC236}">
              <a16:creationId xmlns:a16="http://schemas.microsoft.com/office/drawing/2014/main" id="{00000000-0008-0000-0300-000007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>
          <a:extLst>
            <a:ext uri="{FF2B5EF4-FFF2-40B4-BE49-F238E27FC236}">
              <a16:creationId xmlns:a16="http://schemas.microsoft.com/office/drawing/2014/main" id="{00000000-0008-0000-0300-000008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>
          <a:extLst>
            <a:ext uri="{FF2B5EF4-FFF2-40B4-BE49-F238E27FC236}">
              <a16:creationId xmlns:a16="http://schemas.microsoft.com/office/drawing/2014/main" id="{00000000-0008-0000-0300-000009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>
          <a:extLst>
            <a:ext uri="{FF2B5EF4-FFF2-40B4-BE49-F238E27FC236}">
              <a16:creationId xmlns:a16="http://schemas.microsoft.com/office/drawing/2014/main" id="{00000000-0008-0000-0300-00000A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>
          <a:extLst>
            <a:ext uri="{FF2B5EF4-FFF2-40B4-BE49-F238E27FC236}">
              <a16:creationId xmlns:a16="http://schemas.microsoft.com/office/drawing/2014/main" id="{00000000-0008-0000-0300-00000B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>
          <a:extLst>
            <a:ext uri="{FF2B5EF4-FFF2-40B4-BE49-F238E27FC236}">
              <a16:creationId xmlns:a16="http://schemas.microsoft.com/office/drawing/2014/main" id="{00000000-0008-0000-0300-00000C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>
          <a:extLst>
            <a:ext uri="{FF2B5EF4-FFF2-40B4-BE49-F238E27FC236}">
              <a16:creationId xmlns:a16="http://schemas.microsoft.com/office/drawing/2014/main" id="{00000000-0008-0000-0300-00000D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>
          <a:extLst>
            <a:ext uri="{FF2B5EF4-FFF2-40B4-BE49-F238E27FC236}">
              <a16:creationId xmlns:a16="http://schemas.microsoft.com/office/drawing/2014/main" id="{00000000-0008-0000-0300-00000E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>
          <a:extLst>
            <a:ext uri="{FF2B5EF4-FFF2-40B4-BE49-F238E27FC236}">
              <a16:creationId xmlns:a16="http://schemas.microsoft.com/office/drawing/2014/main" id="{00000000-0008-0000-0300-00000F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>
          <a:extLst>
            <a:ext uri="{FF2B5EF4-FFF2-40B4-BE49-F238E27FC236}">
              <a16:creationId xmlns:a16="http://schemas.microsoft.com/office/drawing/2014/main" id="{00000000-0008-0000-0300-000010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>
          <a:extLst>
            <a:ext uri="{FF2B5EF4-FFF2-40B4-BE49-F238E27FC236}">
              <a16:creationId xmlns:a16="http://schemas.microsoft.com/office/drawing/2014/main" id="{00000000-0008-0000-0300-000011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>
          <a:extLst>
            <a:ext uri="{FF2B5EF4-FFF2-40B4-BE49-F238E27FC236}">
              <a16:creationId xmlns:a16="http://schemas.microsoft.com/office/drawing/2014/main" id="{00000000-0008-0000-0300-000012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>
          <a:extLst>
            <a:ext uri="{FF2B5EF4-FFF2-40B4-BE49-F238E27FC236}">
              <a16:creationId xmlns:a16="http://schemas.microsoft.com/office/drawing/2014/main" id="{00000000-0008-0000-0300-000013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>
          <a:extLst>
            <a:ext uri="{FF2B5EF4-FFF2-40B4-BE49-F238E27FC236}">
              <a16:creationId xmlns:a16="http://schemas.microsoft.com/office/drawing/2014/main" id="{00000000-0008-0000-0300-000014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O2424"/>
  <sheetViews>
    <sheetView zoomScaleNormal="100" workbookViewId="0">
      <pane ySplit="1" topLeftCell="A548" activePane="bottomLeft" state="frozen"/>
      <selection pane="bottomLeft" activeCell="H10" sqref="H10"/>
    </sheetView>
  </sheetViews>
  <sheetFormatPr defaultRowHeight="15" x14ac:dyDescent="0.2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4" customWidth="1"/>
  </cols>
  <sheetData>
    <row r="1" spans="2:15" ht="36" customHeight="1" x14ac:dyDescent="0.25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 x14ac:dyDescent="0.25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 x14ac:dyDescent="0.2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 x14ac:dyDescent="0.25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8"/>
      <c r="N4" s="28"/>
      <c r="O4" s="28"/>
    </row>
    <row r="5" spans="2:15" x14ac:dyDescent="0.25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8"/>
      <c r="N5" s="28"/>
      <c r="O5" s="28"/>
    </row>
    <row r="6" spans="2:15" x14ac:dyDescent="0.2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</row>
    <row r="7" spans="2:15" x14ac:dyDescent="0.25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5" x14ac:dyDescent="0.25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/>
      <c r="N8" s="28"/>
      <c r="O8" s="28"/>
    </row>
    <row r="9" spans="2:15" x14ac:dyDescent="0.2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/>
      <c r="N9" s="28"/>
      <c r="O9" s="28"/>
    </row>
    <row r="10" spans="2:15" x14ac:dyDescent="0.25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</row>
    <row r="11" spans="2:15" x14ac:dyDescent="0.2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/>
      <c r="N11" s="28"/>
      <c r="O11" s="28"/>
    </row>
    <row r="12" spans="2:15" x14ac:dyDescent="0.2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/>
      <c r="N12" s="28"/>
      <c r="O12" s="28"/>
    </row>
    <row r="13" spans="2:15" x14ac:dyDescent="0.2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5" x14ac:dyDescent="0.2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5" x14ac:dyDescent="0.2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5" x14ac:dyDescent="0.2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</row>
    <row r="17" spans="2:15" x14ac:dyDescent="0.2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5" x14ac:dyDescent="0.2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/>
      <c r="N18" s="28"/>
      <c r="O18" s="28"/>
    </row>
    <row r="19" spans="2:15" x14ac:dyDescent="0.2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/>
      <c r="N19" s="28"/>
      <c r="O19" s="28"/>
    </row>
    <row r="20" spans="2:15" x14ac:dyDescent="0.25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/>
      <c r="N20" s="28"/>
      <c r="O20" s="28"/>
    </row>
    <row r="21" spans="2:15" x14ac:dyDescent="0.2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/>
      <c r="N21" s="28"/>
      <c r="O21" s="28"/>
    </row>
    <row r="22" spans="2:15" x14ac:dyDescent="0.25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</row>
    <row r="23" spans="2:15" x14ac:dyDescent="0.2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5" x14ac:dyDescent="0.2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5" x14ac:dyDescent="0.2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/>
      <c r="N25" s="28"/>
      <c r="O25" s="28"/>
    </row>
    <row r="26" spans="2:15" x14ac:dyDescent="0.2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5" x14ac:dyDescent="0.2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/>
      <c r="N27" s="28"/>
      <c r="O27" s="28"/>
    </row>
    <row r="28" spans="2:15" x14ac:dyDescent="0.2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5" x14ac:dyDescent="0.2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5" x14ac:dyDescent="0.25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/>
      <c r="N30" s="28"/>
      <c r="O30" s="28"/>
    </row>
    <row r="31" spans="2:15" x14ac:dyDescent="0.2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/>
      <c r="N31" s="28"/>
      <c r="O31" s="28"/>
    </row>
    <row r="32" spans="2:15" x14ac:dyDescent="0.25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5" x14ac:dyDescent="0.2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5" x14ac:dyDescent="0.2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/>
      <c r="N34" s="28"/>
      <c r="O34" s="28"/>
    </row>
    <row r="35" spans="2:15" x14ac:dyDescent="0.2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/>
      <c r="N35" s="28"/>
      <c r="O35" s="28"/>
    </row>
    <row r="36" spans="2:15" x14ac:dyDescent="0.2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5" x14ac:dyDescent="0.25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/>
      <c r="N37" s="28"/>
      <c r="O37" s="28"/>
    </row>
    <row r="38" spans="2:15" x14ac:dyDescent="0.2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/>
      <c r="N38" s="28"/>
      <c r="O38" s="28"/>
    </row>
    <row r="39" spans="2:15" x14ac:dyDescent="0.25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5" x14ac:dyDescent="0.2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5" x14ac:dyDescent="0.2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5" x14ac:dyDescent="0.2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5" x14ac:dyDescent="0.2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/>
      <c r="N43" s="28"/>
      <c r="O43" s="28"/>
    </row>
    <row r="44" spans="2:15" x14ac:dyDescent="0.2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5" x14ac:dyDescent="0.2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5" x14ac:dyDescent="0.2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5" x14ac:dyDescent="0.2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/>
      <c r="N47" s="28"/>
      <c r="O47" s="28"/>
    </row>
    <row r="48" spans="2:15" x14ac:dyDescent="0.2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 x14ac:dyDescent="0.2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 x14ac:dyDescent="0.2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506</v>
      </c>
      <c r="M50" s="28"/>
      <c r="N50" s="28"/>
      <c r="O50" s="28"/>
    </row>
    <row r="51" spans="2:15" x14ac:dyDescent="0.2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 x14ac:dyDescent="0.2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/>
      <c r="N52" s="28"/>
      <c r="O52" s="28"/>
    </row>
    <row r="53" spans="2:15" x14ac:dyDescent="0.2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 x14ac:dyDescent="0.2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 x14ac:dyDescent="0.2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 x14ac:dyDescent="0.2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/>
      <c r="N56" s="28"/>
      <c r="O56" s="28"/>
    </row>
    <row r="57" spans="2:15" x14ac:dyDescent="0.2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 x14ac:dyDescent="0.2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 x14ac:dyDescent="0.2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 x14ac:dyDescent="0.2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 x14ac:dyDescent="0.2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 x14ac:dyDescent="0.2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/>
      <c r="N62" s="28"/>
      <c r="O62" s="28"/>
    </row>
    <row r="63" spans="2:15" x14ac:dyDescent="0.2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 x14ac:dyDescent="0.2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 x14ac:dyDescent="0.2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/>
      <c r="N65" s="28"/>
      <c r="O65" s="28"/>
    </row>
    <row r="66" spans="2:15" x14ac:dyDescent="0.2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/>
      <c r="N66" s="28"/>
      <c r="O66" s="28"/>
    </row>
    <row r="67" spans="2:15" x14ac:dyDescent="0.2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/>
      <c r="N67" s="28"/>
      <c r="O67" s="28"/>
    </row>
    <row r="68" spans="2:15" x14ac:dyDescent="0.2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 x14ac:dyDescent="0.2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 x14ac:dyDescent="0.2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 x14ac:dyDescent="0.2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 x14ac:dyDescent="0.2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 x14ac:dyDescent="0.2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 x14ac:dyDescent="0.2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 x14ac:dyDescent="0.2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 x14ac:dyDescent="0.2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 x14ac:dyDescent="0.2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 x14ac:dyDescent="0.2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 x14ac:dyDescent="0.2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 x14ac:dyDescent="0.2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5" x14ac:dyDescent="0.2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5" x14ac:dyDescent="0.2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/>
      <c r="N82" s="28"/>
      <c r="O82" s="28"/>
    </row>
    <row r="83" spans="2:15" x14ac:dyDescent="0.2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5" x14ac:dyDescent="0.2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5" x14ac:dyDescent="0.2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5" x14ac:dyDescent="0.2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5" x14ac:dyDescent="0.25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5" x14ac:dyDescent="0.2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5" x14ac:dyDescent="0.25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</row>
    <row r="90" spans="2:15" x14ac:dyDescent="0.2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5" x14ac:dyDescent="0.2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 x14ac:dyDescent="0.2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 x14ac:dyDescent="0.2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 x14ac:dyDescent="0.2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 x14ac:dyDescent="0.2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 x14ac:dyDescent="0.2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 x14ac:dyDescent="0.2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 x14ac:dyDescent="0.2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 x14ac:dyDescent="0.2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 x14ac:dyDescent="0.2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 x14ac:dyDescent="0.2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 x14ac:dyDescent="0.2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 x14ac:dyDescent="0.2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 x14ac:dyDescent="0.2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 x14ac:dyDescent="0.2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 x14ac:dyDescent="0.2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 x14ac:dyDescent="0.2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 x14ac:dyDescent="0.2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 x14ac:dyDescent="0.2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 x14ac:dyDescent="0.2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 x14ac:dyDescent="0.2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 x14ac:dyDescent="0.2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 x14ac:dyDescent="0.2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 x14ac:dyDescent="0.2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 x14ac:dyDescent="0.2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 x14ac:dyDescent="0.2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 x14ac:dyDescent="0.2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 x14ac:dyDescent="0.2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 x14ac:dyDescent="0.2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 x14ac:dyDescent="0.2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 x14ac:dyDescent="0.2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 x14ac:dyDescent="0.2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 x14ac:dyDescent="0.2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 x14ac:dyDescent="0.2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 x14ac:dyDescent="0.2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 x14ac:dyDescent="0.2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 x14ac:dyDescent="0.2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 x14ac:dyDescent="0.2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 x14ac:dyDescent="0.2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 x14ac:dyDescent="0.2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 x14ac:dyDescent="0.2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 x14ac:dyDescent="0.2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 x14ac:dyDescent="0.2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 x14ac:dyDescent="0.2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 x14ac:dyDescent="0.2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 x14ac:dyDescent="0.2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 x14ac:dyDescent="0.2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 x14ac:dyDescent="0.2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 x14ac:dyDescent="0.2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 x14ac:dyDescent="0.2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 x14ac:dyDescent="0.2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 x14ac:dyDescent="0.2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 x14ac:dyDescent="0.2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 x14ac:dyDescent="0.2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 x14ac:dyDescent="0.2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 x14ac:dyDescent="0.2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 x14ac:dyDescent="0.2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 x14ac:dyDescent="0.2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 x14ac:dyDescent="0.2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 x14ac:dyDescent="0.2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 x14ac:dyDescent="0.2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 x14ac:dyDescent="0.2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 x14ac:dyDescent="0.2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 x14ac:dyDescent="0.2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 x14ac:dyDescent="0.2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 x14ac:dyDescent="0.25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 x14ac:dyDescent="0.25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 x14ac:dyDescent="0.2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 x14ac:dyDescent="0.2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 x14ac:dyDescent="0.2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 x14ac:dyDescent="0.2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 x14ac:dyDescent="0.2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 x14ac:dyDescent="0.2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 x14ac:dyDescent="0.2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 x14ac:dyDescent="0.2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 x14ac:dyDescent="0.2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 x14ac:dyDescent="0.2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 x14ac:dyDescent="0.2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 x14ac:dyDescent="0.2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 x14ac:dyDescent="0.2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 x14ac:dyDescent="0.2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 x14ac:dyDescent="0.2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 x14ac:dyDescent="0.2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 x14ac:dyDescent="0.2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 x14ac:dyDescent="0.2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 x14ac:dyDescent="0.2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 x14ac:dyDescent="0.2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 x14ac:dyDescent="0.2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 x14ac:dyDescent="0.2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 x14ac:dyDescent="0.2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 x14ac:dyDescent="0.2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 x14ac:dyDescent="0.2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 x14ac:dyDescent="0.2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 x14ac:dyDescent="0.2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 x14ac:dyDescent="0.2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 x14ac:dyDescent="0.2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 x14ac:dyDescent="0.2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 x14ac:dyDescent="0.2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 x14ac:dyDescent="0.2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 x14ac:dyDescent="0.2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 x14ac:dyDescent="0.2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 x14ac:dyDescent="0.2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 x14ac:dyDescent="0.2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 x14ac:dyDescent="0.2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 x14ac:dyDescent="0.2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 x14ac:dyDescent="0.2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 x14ac:dyDescent="0.2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 x14ac:dyDescent="0.2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 x14ac:dyDescent="0.2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 x14ac:dyDescent="0.2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 x14ac:dyDescent="0.2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 x14ac:dyDescent="0.2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 x14ac:dyDescent="0.2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 x14ac:dyDescent="0.2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 x14ac:dyDescent="0.2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 x14ac:dyDescent="0.2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 x14ac:dyDescent="0.2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 x14ac:dyDescent="0.2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 x14ac:dyDescent="0.2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 x14ac:dyDescent="0.2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 x14ac:dyDescent="0.2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 x14ac:dyDescent="0.2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 x14ac:dyDescent="0.2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 x14ac:dyDescent="0.2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 x14ac:dyDescent="0.2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 x14ac:dyDescent="0.2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 x14ac:dyDescent="0.2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 x14ac:dyDescent="0.2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 x14ac:dyDescent="0.2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 x14ac:dyDescent="0.2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 x14ac:dyDescent="0.2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 x14ac:dyDescent="0.2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 x14ac:dyDescent="0.2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 x14ac:dyDescent="0.2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 x14ac:dyDescent="0.2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 x14ac:dyDescent="0.2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 x14ac:dyDescent="0.2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 x14ac:dyDescent="0.2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 x14ac:dyDescent="0.2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 x14ac:dyDescent="0.2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 x14ac:dyDescent="0.2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 x14ac:dyDescent="0.2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 x14ac:dyDescent="0.2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 x14ac:dyDescent="0.2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 x14ac:dyDescent="0.2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 x14ac:dyDescent="0.2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 x14ac:dyDescent="0.2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 x14ac:dyDescent="0.2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 x14ac:dyDescent="0.2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 x14ac:dyDescent="0.2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 x14ac:dyDescent="0.2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 x14ac:dyDescent="0.2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 x14ac:dyDescent="0.2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 x14ac:dyDescent="0.2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 x14ac:dyDescent="0.2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 x14ac:dyDescent="0.2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 x14ac:dyDescent="0.2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 x14ac:dyDescent="0.2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 x14ac:dyDescent="0.2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 x14ac:dyDescent="0.2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 x14ac:dyDescent="0.2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 x14ac:dyDescent="0.2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 x14ac:dyDescent="0.2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 x14ac:dyDescent="0.2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 x14ac:dyDescent="0.2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 x14ac:dyDescent="0.2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 x14ac:dyDescent="0.2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 x14ac:dyDescent="0.2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 x14ac:dyDescent="0.2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 x14ac:dyDescent="0.2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 x14ac:dyDescent="0.2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 x14ac:dyDescent="0.2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 x14ac:dyDescent="0.2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 x14ac:dyDescent="0.2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 x14ac:dyDescent="0.2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 x14ac:dyDescent="0.2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 x14ac:dyDescent="0.2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 x14ac:dyDescent="0.2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 x14ac:dyDescent="0.2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 x14ac:dyDescent="0.2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 x14ac:dyDescent="0.2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 x14ac:dyDescent="0.2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 x14ac:dyDescent="0.2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 x14ac:dyDescent="0.2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 x14ac:dyDescent="0.2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 x14ac:dyDescent="0.2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 x14ac:dyDescent="0.2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 x14ac:dyDescent="0.2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 x14ac:dyDescent="0.2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 x14ac:dyDescent="0.2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 x14ac:dyDescent="0.2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 x14ac:dyDescent="0.2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 x14ac:dyDescent="0.2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 x14ac:dyDescent="0.2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 x14ac:dyDescent="0.2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 x14ac:dyDescent="0.2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 x14ac:dyDescent="0.2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 x14ac:dyDescent="0.2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 x14ac:dyDescent="0.2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 x14ac:dyDescent="0.2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 x14ac:dyDescent="0.2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 x14ac:dyDescent="0.2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 x14ac:dyDescent="0.2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 x14ac:dyDescent="0.2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 x14ac:dyDescent="0.2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 x14ac:dyDescent="0.2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 x14ac:dyDescent="0.2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 x14ac:dyDescent="0.2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 x14ac:dyDescent="0.2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 x14ac:dyDescent="0.2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 x14ac:dyDescent="0.2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 x14ac:dyDescent="0.2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 x14ac:dyDescent="0.2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 x14ac:dyDescent="0.2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 x14ac:dyDescent="0.2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 x14ac:dyDescent="0.2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 x14ac:dyDescent="0.2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 x14ac:dyDescent="0.2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 x14ac:dyDescent="0.2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 x14ac:dyDescent="0.2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 x14ac:dyDescent="0.2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 x14ac:dyDescent="0.2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 x14ac:dyDescent="0.2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 x14ac:dyDescent="0.2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 x14ac:dyDescent="0.2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 x14ac:dyDescent="0.2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 x14ac:dyDescent="0.2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 x14ac:dyDescent="0.2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 x14ac:dyDescent="0.2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 x14ac:dyDescent="0.2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 x14ac:dyDescent="0.2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 x14ac:dyDescent="0.2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 x14ac:dyDescent="0.2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 x14ac:dyDescent="0.2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 x14ac:dyDescent="0.2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 x14ac:dyDescent="0.2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 x14ac:dyDescent="0.2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 x14ac:dyDescent="0.2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 x14ac:dyDescent="0.2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 x14ac:dyDescent="0.2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 x14ac:dyDescent="0.2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 x14ac:dyDescent="0.2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 x14ac:dyDescent="0.2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 x14ac:dyDescent="0.2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 x14ac:dyDescent="0.2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 x14ac:dyDescent="0.2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 x14ac:dyDescent="0.2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 x14ac:dyDescent="0.2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 x14ac:dyDescent="0.2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 x14ac:dyDescent="0.2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 x14ac:dyDescent="0.2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 x14ac:dyDescent="0.2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 x14ac:dyDescent="0.2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 x14ac:dyDescent="0.2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 x14ac:dyDescent="0.2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 x14ac:dyDescent="0.2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 x14ac:dyDescent="0.2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 x14ac:dyDescent="0.2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 x14ac:dyDescent="0.2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 x14ac:dyDescent="0.2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 x14ac:dyDescent="0.2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 x14ac:dyDescent="0.2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 x14ac:dyDescent="0.2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 x14ac:dyDescent="0.2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 x14ac:dyDescent="0.2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 x14ac:dyDescent="0.2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 x14ac:dyDescent="0.2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 x14ac:dyDescent="0.2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 x14ac:dyDescent="0.2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 x14ac:dyDescent="0.2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 x14ac:dyDescent="0.2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 x14ac:dyDescent="0.2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 x14ac:dyDescent="0.2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 x14ac:dyDescent="0.2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 x14ac:dyDescent="0.2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 x14ac:dyDescent="0.2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 x14ac:dyDescent="0.2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 x14ac:dyDescent="0.2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 x14ac:dyDescent="0.2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 x14ac:dyDescent="0.2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 x14ac:dyDescent="0.2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 x14ac:dyDescent="0.2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 x14ac:dyDescent="0.2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 x14ac:dyDescent="0.2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 x14ac:dyDescent="0.2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 x14ac:dyDescent="0.2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 x14ac:dyDescent="0.2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 x14ac:dyDescent="0.2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 x14ac:dyDescent="0.2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 x14ac:dyDescent="0.2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 x14ac:dyDescent="0.2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 x14ac:dyDescent="0.2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 x14ac:dyDescent="0.2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 x14ac:dyDescent="0.2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 x14ac:dyDescent="0.2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 x14ac:dyDescent="0.2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 x14ac:dyDescent="0.2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 x14ac:dyDescent="0.2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 x14ac:dyDescent="0.2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 x14ac:dyDescent="0.2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 x14ac:dyDescent="0.2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 x14ac:dyDescent="0.2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 x14ac:dyDescent="0.2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 x14ac:dyDescent="0.2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 x14ac:dyDescent="0.2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 x14ac:dyDescent="0.2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 x14ac:dyDescent="0.2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 x14ac:dyDescent="0.2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 x14ac:dyDescent="0.2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 x14ac:dyDescent="0.2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 x14ac:dyDescent="0.2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 x14ac:dyDescent="0.2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 x14ac:dyDescent="0.2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 x14ac:dyDescent="0.2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 x14ac:dyDescent="0.2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 x14ac:dyDescent="0.2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 x14ac:dyDescent="0.2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 x14ac:dyDescent="0.2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 x14ac:dyDescent="0.2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 x14ac:dyDescent="0.2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 x14ac:dyDescent="0.2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 x14ac:dyDescent="0.2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 x14ac:dyDescent="0.2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 x14ac:dyDescent="0.2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 x14ac:dyDescent="0.2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 x14ac:dyDescent="0.2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 x14ac:dyDescent="0.2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 x14ac:dyDescent="0.2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 x14ac:dyDescent="0.2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 x14ac:dyDescent="0.2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 x14ac:dyDescent="0.2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 x14ac:dyDescent="0.2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 x14ac:dyDescent="0.2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 x14ac:dyDescent="0.2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 x14ac:dyDescent="0.2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 x14ac:dyDescent="0.2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 x14ac:dyDescent="0.2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 x14ac:dyDescent="0.2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 x14ac:dyDescent="0.2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 x14ac:dyDescent="0.2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 x14ac:dyDescent="0.2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 x14ac:dyDescent="0.2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 x14ac:dyDescent="0.2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 x14ac:dyDescent="0.2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 x14ac:dyDescent="0.2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 x14ac:dyDescent="0.2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 x14ac:dyDescent="0.2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 x14ac:dyDescent="0.2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 x14ac:dyDescent="0.2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 x14ac:dyDescent="0.2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 x14ac:dyDescent="0.2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 x14ac:dyDescent="0.2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 x14ac:dyDescent="0.2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 x14ac:dyDescent="0.2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 x14ac:dyDescent="0.2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 x14ac:dyDescent="0.2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 x14ac:dyDescent="0.2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 x14ac:dyDescent="0.2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 x14ac:dyDescent="0.2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 x14ac:dyDescent="0.2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 x14ac:dyDescent="0.2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 x14ac:dyDescent="0.2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 x14ac:dyDescent="0.2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 x14ac:dyDescent="0.2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 x14ac:dyDescent="0.2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 x14ac:dyDescent="0.2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 x14ac:dyDescent="0.2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 x14ac:dyDescent="0.2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 x14ac:dyDescent="0.2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 x14ac:dyDescent="0.2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 x14ac:dyDescent="0.2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 x14ac:dyDescent="0.2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 x14ac:dyDescent="0.2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 x14ac:dyDescent="0.2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 x14ac:dyDescent="0.2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 x14ac:dyDescent="0.2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 x14ac:dyDescent="0.2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 x14ac:dyDescent="0.2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 x14ac:dyDescent="0.2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 x14ac:dyDescent="0.2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 x14ac:dyDescent="0.2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 x14ac:dyDescent="0.2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 x14ac:dyDescent="0.2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 x14ac:dyDescent="0.2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 x14ac:dyDescent="0.2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 x14ac:dyDescent="0.2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 x14ac:dyDescent="0.2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 x14ac:dyDescent="0.2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 x14ac:dyDescent="0.2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 x14ac:dyDescent="0.2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 x14ac:dyDescent="0.2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 x14ac:dyDescent="0.2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 x14ac:dyDescent="0.2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 x14ac:dyDescent="0.2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 x14ac:dyDescent="0.2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 x14ac:dyDescent="0.2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 x14ac:dyDescent="0.2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 x14ac:dyDescent="0.2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 x14ac:dyDescent="0.2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 x14ac:dyDescent="0.2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 x14ac:dyDescent="0.2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 x14ac:dyDescent="0.2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 x14ac:dyDescent="0.2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 x14ac:dyDescent="0.2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 x14ac:dyDescent="0.2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 x14ac:dyDescent="0.2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 x14ac:dyDescent="0.2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 x14ac:dyDescent="0.2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 x14ac:dyDescent="0.2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 x14ac:dyDescent="0.2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 x14ac:dyDescent="0.2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 x14ac:dyDescent="0.2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 x14ac:dyDescent="0.2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 x14ac:dyDescent="0.2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 x14ac:dyDescent="0.2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 x14ac:dyDescent="0.2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 x14ac:dyDescent="0.2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 x14ac:dyDescent="0.2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 x14ac:dyDescent="0.2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 x14ac:dyDescent="0.2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 x14ac:dyDescent="0.2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 x14ac:dyDescent="0.2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 x14ac:dyDescent="0.2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 x14ac:dyDescent="0.2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 x14ac:dyDescent="0.2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 x14ac:dyDescent="0.2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 x14ac:dyDescent="0.2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 x14ac:dyDescent="0.2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 x14ac:dyDescent="0.2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 x14ac:dyDescent="0.2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 x14ac:dyDescent="0.2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 x14ac:dyDescent="0.2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 x14ac:dyDescent="0.2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 x14ac:dyDescent="0.2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 x14ac:dyDescent="0.2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 x14ac:dyDescent="0.2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 x14ac:dyDescent="0.2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 x14ac:dyDescent="0.2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 x14ac:dyDescent="0.2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 x14ac:dyDescent="0.2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 x14ac:dyDescent="0.2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 x14ac:dyDescent="0.2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 x14ac:dyDescent="0.2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 x14ac:dyDescent="0.2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 x14ac:dyDescent="0.2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 x14ac:dyDescent="0.2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 x14ac:dyDescent="0.2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 x14ac:dyDescent="0.2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 x14ac:dyDescent="0.2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 x14ac:dyDescent="0.2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 x14ac:dyDescent="0.2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 x14ac:dyDescent="0.2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 x14ac:dyDescent="0.2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 x14ac:dyDescent="0.2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 x14ac:dyDescent="0.2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 x14ac:dyDescent="0.2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 x14ac:dyDescent="0.2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 x14ac:dyDescent="0.2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 x14ac:dyDescent="0.2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 x14ac:dyDescent="0.2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 x14ac:dyDescent="0.2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 x14ac:dyDescent="0.2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 x14ac:dyDescent="0.2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 x14ac:dyDescent="0.2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 x14ac:dyDescent="0.2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 x14ac:dyDescent="0.2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 x14ac:dyDescent="0.2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 x14ac:dyDescent="0.2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 x14ac:dyDescent="0.2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 x14ac:dyDescent="0.2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 x14ac:dyDescent="0.2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 x14ac:dyDescent="0.2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 x14ac:dyDescent="0.2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 x14ac:dyDescent="0.2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 x14ac:dyDescent="0.2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 x14ac:dyDescent="0.2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 x14ac:dyDescent="0.2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 x14ac:dyDescent="0.2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 x14ac:dyDescent="0.2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 x14ac:dyDescent="0.2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 x14ac:dyDescent="0.2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/>
      <c r="N571" s="28"/>
      <c r="O571" s="28"/>
    </row>
    <row r="572" spans="1:15" x14ac:dyDescent="0.2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 x14ac:dyDescent="0.2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 x14ac:dyDescent="0.2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/>
      <c r="N574" s="28"/>
      <c r="O574" s="28"/>
    </row>
    <row r="575" spans="1:15" x14ac:dyDescent="0.2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/>
      <c r="N575" s="28"/>
      <c r="O575" s="28"/>
    </row>
    <row r="576" spans="1:15" x14ac:dyDescent="0.2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/>
      <c r="N576" s="28"/>
      <c r="O576" s="28"/>
    </row>
    <row r="577" spans="1:15" x14ac:dyDescent="0.2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 x14ac:dyDescent="0.2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</row>
    <row r="579" spans="1:15" x14ac:dyDescent="0.2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 x14ac:dyDescent="0.2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 x14ac:dyDescent="0.2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 x14ac:dyDescent="0.2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 x14ac:dyDescent="0.2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 x14ac:dyDescent="0.2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 x14ac:dyDescent="0.2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 x14ac:dyDescent="0.2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 x14ac:dyDescent="0.2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5" x14ac:dyDescent="0.2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 x14ac:dyDescent="0.2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 x14ac:dyDescent="0.2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 x14ac:dyDescent="0.2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 x14ac:dyDescent="0.2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 x14ac:dyDescent="0.2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 x14ac:dyDescent="0.2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 x14ac:dyDescent="0.2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 x14ac:dyDescent="0.2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 x14ac:dyDescent="0.2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 x14ac:dyDescent="0.2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 x14ac:dyDescent="0.2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 x14ac:dyDescent="0.2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 x14ac:dyDescent="0.2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 x14ac:dyDescent="0.2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 x14ac:dyDescent="0.2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 x14ac:dyDescent="0.2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 x14ac:dyDescent="0.2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 x14ac:dyDescent="0.2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 x14ac:dyDescent="0.2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 x14ac:dyDescent="0.2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 x14ac:dyDescent="0.2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 x14ac:dyDescent="0.2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 x14ac:dyDescent="0.2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 x14ac:dyDescent="0.2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 x14ac:dyDescent="0.2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 x14ac:dyDescent="0.2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/>
      <c r="N614" s="28"/>
      <c r="O614" s="28"/>
    </row>
    <row r="615" spans="1:15" x14ac:dyDescent="0.2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 x14ac:dyDescent="0.2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 x14ac:dyDescent="0.2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/>
      <c r="N617" s="28"/>
      <c r="O617" s="28"/>
    </row>
    <row r="618" spans="1:15" x14ac:dyDescent="0.2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 x14ac:dyDescent="0.2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 x14ac:dyDescent="0.2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 x14ac:dyDescent="0.2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 x14ac:dyDescent="0.2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 x14ac:dyDescent="0.2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 x14ac:dyDescent="0.2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 x14ac:dyDescent="0.2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 x14ac:dyDescent="0.2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 x14ac:dyDescent="0.2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 x14ac:dyDescent="0.2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 x14ac:dyDescent="0.2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 x14ac:dyDescent="0.2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 x14ac:dyDescent="0.2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 x14ac:dyDescent="0.2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 x14ac:dyDescent="0.2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 x14ac:dyDescent="0.2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 x14ac:dyDescent="0.2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 x14ac:dyDescent="0.2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 x14ac:dyDescent="0.2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 x14ac:dyDescent="0.2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 x14ac:dyDescent="0.2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 x14ac:dyDescent="0.2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 x14ac:dyDescent="0.2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 x14ac:dyDescent="0.2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 x14ac:dyDescent="0.2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 x14ac:dyDescent="0.2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 x14ac:dyDescent="0.2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 x14ac:dyDescent="0.2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 x14ac:dyDescent="0.2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 x14ac:dyDescent="0.2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 x14ac:dyDescent="0.2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 x14ac:dyDescent="0.2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 x14ac:dyDescent="0.2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 x14ac:dyDescent="0.2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 x14ac:dyDescent="0.2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 x14ac:dyDescent="0.2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 x14ac:dyDescent="0.2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 x14ac:dyDescent="0.2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 x14ac:dyDescent="0.2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 x14ac:dyDescent="0.2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 x14ac:dyDescent="0.2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 x14ac:dyDescent="0.2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 x14ac:dyDescent="0.2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 x14ac:dyDescent="0.2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 x14ac:dyDescent="0.2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 x14ac:dyDescent="0.2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 x14ac:dyDescent="0.2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 x14ac:dyDescent="0.2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 x14ac:dyDescent="0.2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 x14ac:dyDescent="0.2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 x14ac:dyDescent="0.2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 x14ac:dyDescent="0.2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 x14ac:dyDescent="0.2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 x14ac:dyDescent="0.2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 x14ac:dyDescent="0.2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 x14ac:dyDescent="0.2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 x14ac:dyDescent="0.2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 x14ac:dyDescent="0.2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 x14ac:dyDescent="0.2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 x14ac:dyDescent="0.2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 x14ac:dyDescent="0.2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 x14ac:dyDescent="0.2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 x14ac:dyDescent="0.2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 x14ac:dyDescent="0.2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 x14ac:dyDescent="0.2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 x14ac:dyDescent="0.2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 x14ac:dyDescent="0.2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 x14ac:dyDescent="0.2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 x14ac:dyDescent="0.2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 x14ac:dyDescent="0.2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/>
      <c r="N688" s="28"/>
      <c r="O688" s="28"/>
    </row>
    <row r="689" spans="1:15" x14ac:dyDescent="0.2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 x14ac:dyDescent="0.2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 x14ac:dyDescent="0.2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 x14ac:dyDescent="0.2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/>
      <c r="N692" s="28"/>
      <c r="O692" s="28"/>
    </row>
    <row r="693" spans="1:15" x14ac:dyDescent="0.2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 x14ac:dyDescent="0.2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/>
      <c r="N694" s="28"/>
      <c r="O694" s="28"/>
    </row>
    <row r="695" spans="1:15" x14ac:dyDescent="0.2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 x14ac:dyDescent="0.2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 x14ac:dyDescent="0.2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 x14ac:dyDescent="0.2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 x14ac:dyDescent="0.2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 x14ac:dyDescent="0.2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 x14ac:dyDescent="0.2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 x14ac:dyDescent="0.2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 x14ac:dyDescent="0.2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 x14ac:dyDescent="0.2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 x14ac:dyDescent="0.2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 x14ac:dyDescent="0.2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 x14ac:dyDescent="0.2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 x14ac:dyDescent="0.2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 x14ac:dyDescent="0.2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 x14ac:dyDescent="0.2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 x14ac:dyDescent="0.2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 x14ac:dyDescent="0.2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 x14ac:dyDescent="0.2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 x14ac:dyDescent="0.2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 x14ac:dyDescent="0.2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 x14ac:dyDescent="0.2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 x14ac:dyDescent="0.2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 x14ac:dyDescent="0.2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 x14ac:dyDescent="0.2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 x14ac:dyDescent="0.2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 x14ac:dyDescent="0.2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 x14ac:dyDescent="0.2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 x14ac:dyDescent="0.2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 x14ac:dyDescent="0.2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 x14ac:dyDescent="0.2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 x14ac:dyDescent="0.2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 x14ac:dyDescent="0.2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 x14ac:dyDescent="0.2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 x14ac:dyDescent="0.2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 x14ac:dyDescent="0.2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 x14ac:dyDescent="0.2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 x14ac:dyDescent="0.2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 x14ac:dyDescent="0.2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 x14ac:dyDescent="0.2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 x14ac:dyDescent="0.2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 x14ac:dyDescent="0.2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 x14ac:dyDescent="0.2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 x14ac:dyDescent="0.2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 x14ac:dyDescent="0.2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 x14ac:dyDescent="0.2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 x14ac:dyDescent="0.2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 x14ac:dyDescent="0.2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 x14ac:dyDescent="0.2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/>
      <c r="N743" s="28"/>
      <c r="O743" s="28"/>
    </row>
    <row r="744" spans="1:15" x14ac:dyDescent="0.2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 x14ac:dyDescent="0.2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/>
      <c r="N745" s="28"/>
      <c r="O745" s="28"/>
    </row>
    <row r="746" spans="1:15" x14ac:dyDescent="0.2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 x14ac:dyDescent="0.2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/>
      <c r="N747" s="28"/>
      <c r="O747" s="28"/>
    </row>
    <row r="748" spans="1:15" x14ac:dyDescent="0.2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 x14ac:dyDescent="0.2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 x14ac:dyDescent="0.2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 x14ac:dyDescent="0.2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 x14ac:dyDescent="0.2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 x14ac:dyDescent="0.2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 x14ac:dyDescent="0.2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 x14ac:dyDescent="0.2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 x14ac:dyDescent="0.2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 x14ac:dyDescent="0.2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 x14ac:dyDescent="0.2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 x14ac:dyDescent="0.2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 x14ac:dyDescent="0.2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 x14ac:dyDescent="0.2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 x14ac:dyDescent="0.2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 x14ac:dyDescent="0.2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 x14ac:dyDescent="0.2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 x14ac:dyDescent="0.2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 x14ac:dyDescent="0.2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 x14ac:dyDescent="0.2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 x14ac:dyDescent="0.2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 x14ac:dyDescent="0.2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 x14ac:dyDescent="0.2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 x14ac:dyDescent="0.2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 x14ac:dyDescent="0.2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 x14ac:dyDescent="0.2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 x14ac:dyDescent="0.2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 x14ac:dyDescent="0.2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 x14ac:dyDescent="0.2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 x14ac:dyDescent="0.2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 x14ac:dyDescent="0.2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 x14ac:dyDescent="0.2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 x14ac:dyDescent="0.2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 x14ac:dyDescent="0.2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 x14ac:dyDescent="0.2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 x14ac:dyDescent="0.2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 x14ac:dyDescent="0.2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 x14ac:dyDescent="0.2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 x14ac:dyDescent="0.2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 x14ac:dyDescent="0.2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 x14ac:dyDescent="0.2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 x14ac:dyDescent="0.2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 x14ac:dyDescent="0.2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 x14ac:dyDescent="0.2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 x14ac:dyDescent="0.2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 x14ac:dyDescent="0.2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 x14ac:dyDescent="0.2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 x14ac:dyDescent="0.2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 x14ac:dyDescent="0.2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 x14ac:dyDescent="0.2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 x14ac:dyDescent="0.2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 x14ac:dyDescent="0.2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 x14ac:dyDescent="0.2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 x14ac:dyDescent="0.25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 x14ac:dyDescent="0.2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 x14ac:dyDescent="0.2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 x14ac:dyDescent="0.2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 x14ac:dyDescent="0.2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 x14ac:dyDescent="0.2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 x14ac:dyDescent="0.2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 x14ac:dyDescent="0.2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 x14ac:dyDescent="0.2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 x14ac:dyDescent="0.2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 x14ac:dyDescent="0.2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 x14ac:dyDescent="0.2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 x14ac:dyDescent="0.2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 x14ac:dyDescent="0.2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 x14ac:dyDescent="0.2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 x14ac:dyDescent="0.2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 x14ac:dyDescent="0.2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 x14ac:dyDescent="0.2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 x14ac:dyDescent="0.2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 x14ac:dyDescent="0.2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 x14ac:dyDescent="0.2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 x14ac:dyDescent="0.2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 x14ac:dyDescent="0.2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/>
      <c r="N823" s="28"/>
      <c r="O823" s="28"/>
    </row>
    <row r="824" spans="1:15" x14ac:dyDescent="0.2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 x14ac:dyDescent="0.2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 x14ac:dyDescent="0.2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 x14ac:dyDescent="0.2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/>
      <c r="N827" s="28"/>
      <c r="O827" s="28"/>
    </row>
    <row r="828" spans="1:15" x14ac:dyDescent="0.2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 x14ac:dyDescent="0.2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/>
      <c r="N829" s="28"/>
      <c r="O829" s="28"/>
    </row>
    <row r="830" spans="1:15" x14ac:dyDescent="0.2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 x14ac:dyDescent="0.2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/>
      <c r="N831" s="28"/>
      <c r="O831" s="28"/>
    </row>
    <row r="832" spans="1:15" x14ac:dyDescent="0.2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/>
      <c r="N832" s="28"/>
      <c r="O832" s="28"/>
    </row>
    <row r="833" spans="1:15" x14ac:dyDescent="0.2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/>
      <c r="N833" s="28"/>
      <c r="O833" s="28"/>
    </row>
    <row r="834" spans="1:15" x14ac:dyDescent="0.2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 x14ac:dyDescent="0.2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/>
      <c r="N835" s="28"/>
      <c r="O835" s="28"/>
    </row>
    <row r="836" spans="1:15" x14ac:dyDescent="0.2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 x14ac:dyDescent="0.2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/>
      <c r="N837" s="28"/>
      <c r="O837" s="28"/>
    </row>
    <row r="838" spans="1:15" x14ac:dyDescent="0.2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/>
      <c r="N838" s="28"/>
      <c r="O838" s="28"/>
    </row>
    <row r="839" spans="1:15" x14ac:dyDescent="0.2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 x14ac:dyDescent="0.2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/>
      <c r="N840" s="28"/>
      <c r="O840" s="28"/>
    </row>
    <row r="841" spans="1:15" x14ac:dyDescent="0.2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/>
      <c r="N841" s="28"/>
      <c r="O841" s="28"/>
    </row>
    <row r="842" spans="1:15" x14ac:dyDescent="0.2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/>
      <c r="N842" s="28"/>
      <c r="O842" s="28"/>
    </row>
    <row r="843" spans="1:15" x14ac:dyDescent="0.2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/>
      <c r="N843" s="28"/>
      <c r="O843" s="28"/>
    </row>
    <row r="844" spans="1:15" x14ac:dyDescent="0.2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 x14ac:dyDescent="0.2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/>
      <c r="N845" s="28"/>
      <c r="O845" s="28"/>
    </row>
    <row r="846" spans="1:15" x14ac:dyDescent="0.2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 x14ac:dyDescent="0.2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/>
      <c r="N847" s="28"/>
      <c r="O847" s="28"/>
    </row>
    <row r="848" spans="1:15" x14ac:dyDescent="0.2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 x14ac:dyDescent="0.2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/>
      <c r="N849" s="28"/>
      <c r="O849" s="28"/>
    </row>
    <row r="850" spans="1:15" x14ac:dyDescent="0.2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/>
      <c r="N850" s="28"/>
      <c r="O850" s="28"/>
    </row>
    <row r="851" spans="1:15" x14ac:dyDescent="0.2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 x14ac:dyDescent="0.2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/>
      <c r="N852" s="28"/>
      <c r="O852" s="28"/>
    </row>
    <row r="853" spans="1:15" x14ac:dyDescent="0.2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/>
      <c r="N853" s="28"/>
      <c r="O853" s="28"/>
    </row>
    <row r="854" spans="1:15" x14ac:dyDescent="0.2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 x14ac:dyDescent="0.2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/>
      <c r="N855" s="28"/>
      <c r="O855" s="28"/>
    </row>
    <row r="856" spans="1:15" x14ac:dyDescent="0.2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 x14ac:dyDescent="0.2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/>
      <c r="N857" s="28"/>
      <c r="O857" s="28"/>
    </row>
    <row r="858" spans="1:15" x14ac:dyDescent="0.2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 x14ac:dyDescent="0.2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 x14ac:dyDescent="0.2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/>
      <c r="N860" s="28"/>
      <c r="O860" s="28"/>
    </row>
    <row r="861" spans="1:15" x14ac:dyDescent="0.2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 x14ac:dyDescent="0.2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/>
      <c r="N862" s="28"/>
      <c r="O862" s="28"/>
    </row>
    <row r="863" spans="1:15" x14ac:dyDescent="0.2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 x14ac:dyDescent="0.2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 x14ac:dyDescent="0.2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 x14ac:dyDescent="0.2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 x14ac:dyDescent="0.2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 x14ac:dyDescent="0.2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 x14ac:dyDescent="0.2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 x14ac:dyDescent="0.2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 x14ac:dyDescent="0.2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 x14ac:dyDescent="0.2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 x14ac:dyDescent="0.2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 x14ac:dyDescent="0.2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 x14ac:dyDescent="0.2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 x14ac:dyDescent="0.2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 x14ac:dyDescent="0.2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 x14ac:dyDescent="0.2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 x14ac:dyDescent="0.2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 x14ac:dyDescent="0.2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 x14ac:dyDescent="0.2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 x14ac:dyDescent="0.2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 x14ac:dyDescent="0.2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 x14ac:dyDescent="0.2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/>
      <c r="N884" s="28"/>
      <c r="O884" s="28"/>
    </row>
    <row r="885" spans="1:15" x14ac:dyDescent="0.2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 x14ac:dyDescent="0.2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 x14ac:dyDescent="0.2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 x14ac:dyDescent="0.2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 x14ac:dyDescent="0.2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 x14ac:dyDescent="0.2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 x14ac:dyDescent="0.2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 x14ac:dyDescent="0.2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 x14ac:dyDescent="0.2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 x14ac:dyDescent="0.2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 x14ac:dyDescent="0.2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 x14ac:dyDescent="0.2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/>
      <c r="N896" s="28"/>
      <c r="O896" s="28"/>
    </row>
    <row r="897" spans="1:15" x14ac:dyDescent="0.2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 x14ac:dyDescent="0.2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 x14ac:dyDescent="0.2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 x14ac:dyDescent="0.2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 x14ac:dyDescent="0.2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 x14ac:dyDescent="0.2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 x14ac:dyDescent="0.2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 x14ac:dyDescent="0.2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/>
      <c r="N904" s="28"/>
      <c r="O904" s="28"/>
    </row>
    <row r="905" spans="1:15" x14ac:dyDescent="0.2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 x14ac:dyDescent="0.2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 x14ac:dyDescent="0.2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 x14ac:dyDescent="0.2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/>
      <c r="N908" s="28"/>
      <c r="O908" s="28"/>
    </row>
    <row r="909" spans="1:15" x14ac:dyDescent="0.2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 x14ac:dyDescent="0.2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 x14ac:dyDescent="0.2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 x14ac:dyDescent="0.2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/>
      <c r="N912" s="28"/>
      <c r="O912" s="28"/>
    </row>
    <row r="913" spans="1:15" x14ac:dyDescent="0.2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 x14ac:dyDescent="0.2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/>
      <c r="N914" s="28"/>
      <c r="O914" s="28"/>
    </row>
    <row r="915" spans="1:15" x14ac:dyDescent="0.2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 x14ac:dyDescent="0.2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/>
      <c r="N916" s="28"/>
      <c r="O916" s="28"/>
    </row>
    <row r="917" spans="1:15" x14ac:dyDescent="0.2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/>
      <c r="N917" s="28"/>
      <c r="O917" s="28"/>
    </row>
    <row r="918" spans="1:15" x14ac:dyDescent="0.2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/>
      <c r="N918" s="28"/>
      <c r="O918" s="28"/>
    </row>
    <row r="919" spans="1:15" x14ac:dyDescent="0.2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/>
      <c r="N919" s="28"/>
      <c r="O919" s="28"/>
    </row>
    <row r="920" spans="1:15" x14ac:dyDescent="0.2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/>
      <c r="N920" s="28"/>
      <c r="O920" s="28"/>
    </row>
    <row r="921" spans="1:15" x14ac:dyDescent="0.2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/>
      <c r="N921" s="28"/>
      <c r="O921" s="28"/>
    </row>
    <row r="922" spans="1:15" x14ac:dyDescent="0.2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/>
      <c r="N922" s="28"/>
      <c r="O922" s="28"/>
    </row>
    <row r="923" spans="1:15" x14ac:dyDescent="0.2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/>
      <c r="N923" s="28"/>
      <c r="O923" s="28"/>
    </row>
    <row r="924" spans="1:15" x14ac:dyDescent="0.2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/>
      <c r="N924" s="28"/>
      <c r="O924" s="28"/>
    </row>
    <row r="925" spans="1:15" x14ac:dyDescent="0.2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 x14ac:dyDescent="0.2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/>
      <c r="N926" s="28"/>
      <c r="O926" s="28"/>
    </row>
    <row r="927" spans="1:15" x14ac:dyDescent="0.2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/>
      <c r="N927" s="28"/>
      <c r="O927" s="28"/>
    </row>
    <row r="928" spans="1:15" x14ac:dyDescent="0.2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/>
      <c r="N928" s="28"/>
      <c r="O928" s="28"/>
    </row>
    <row r="929" spans="1:15" x14ac:dyDescent="0.2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 x14ac:dyDescent="0.2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/>
      <c r="N930" s="28"/>
      <c r="O930" s="28"/>
    </row>
    <row r="931" spans="1:15" x14ac:dyDescent="0.2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 x14ac:dyDescent="0.2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 x14ac:dyDescent="0.2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 x14ac:dyDescent="0.2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/>
      <c r="N934" s="28"/>
      <c r="O934" s="28"/>
    </row>
    <row r="935" spans="1:15" x14ac:dyDescent="0.2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 x14ac:dyDescent="0.2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 x14ac:dyDescent="0.2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 x14ac:dyDescent="0.2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 x14ac:dyDescent="0.2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 x14ac:dyDescent="0.2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 x14ac:dyDescent="0.2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/>
      <c r="N941" s="28"/>
      <c r="O941" s="28"/>
    </row>
    <row r="942" spans="1:15" x14ac:dyDescent="0.2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/>
      <c r="N942" s="28"/>
      <c r="O942" s="28"/>
    </row>
    <row r="943" spans="1:15" x14ac:dyDescent="0.2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 x14ac:dyDescent="0.2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 x14ac:dyDescent="0.2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 x14ac:dyDescent="0.2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 x14ac:dyDescent="0.2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 x14ac:dyDescent="0.2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 x14ac:dyDescent="0.2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 x14ac:dyDescent="0.2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 x14ac:dyDescent="0.2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 x14ac:dyDescent="0.2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 x14ac:dyDescent="0.2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 x14ac:dyDescent="0.2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 x14ac:dyDescent="0.2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 x14ac:dyDescent="0.2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 x14ac:dyDescent="0.2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 x14ac:dyDescent="0.2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 x14ac:dyDescent="0.2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 x14ac:dyDescent="0.2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/>
      <c r="N960" s="28"/>
      <c r="O960" s="28"/>
    </row>
    <row r="961" spans="1:15" x14ac:dyDescent="0.2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 x14ac:dyDescent="0.2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 x14ac:dyDescent="0.2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 x14ac:dyDescent="0.2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 x14ac:dyDescent="0.2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 x14ac:dyDescent="0.2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 x14ac:dyDescent="0.2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 x14ac:dyDescent="0.2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 x14ac:dyDescent="0.2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 x14ac:dyDescent="0.2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 x14ac:dyDescent="0.2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 x14ac:dyDescent="0.2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/>
      <c r="N972" s="28"/>
      <c r="O972" s="28"/>
    </row>
    <row r="973" spans="1:15" x14ac:dyDescent="0.2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 x14ac:dyDescent="0.2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 x14ac:dyDescent="0.2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 x14ac:dyDescent="0.2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 x14ac:dyDescent="0.2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 x14ac:dyDescent="0.2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 x14ac:dyDescent="0.2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 x14ac:dyDescent="0.2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 x14ac:dyDescent="0.2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 x14ac:dyDescent="0.2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 x14ac:dyDescent="0.2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 x14ac:dyDescent="0.2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 x14ac:dyDescent="0.2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 x14ac:dyDescent="0.2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 x14ac:dyDescent="0.2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 x14ac:dyDescent="0.2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 x14ac:dyDescent="0.2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 x14ac:dyDescent="0.2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 x14ac:dyDescent="0.2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 x14ac:dyDescent="0.2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 x14ac:dyDescent="0.2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 x14ac:dyDescent="0.2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 x14ac:dyDescent="0.2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 x14ac:dyDescent="0.2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 x14ac:dyDescent="0.2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 x14ac:dyDescent="0.2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 x14ac:dyDescent="0.2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 x14ac:dyDescent="0.2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 x14ac:dyDescent="0.2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 x14ac:dyDescent="0.2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 x14ac:dyDescent="0.2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 x14ac:dyDescent="0.2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 x14ac:dyDescent="0.2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 x14ac:dyDescent="0.2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 x14ac:dyDescent="0.2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 x14ac:dyDescent="0.2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 x14ac:dyDescent="0.2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 x14ac:dyDescent="0.2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 x14ac:dyDescent="0.2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 x14ac:dyDescent="0.2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 x14ac:dyDescent="0.2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 x14ac:dyDescent="0.2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 x14ac:dyDescent="0.2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 x14ac:dyDescent="0.2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 x14ac:dyDescent="0.2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 x14ac:dyDescent="0.2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 x14ac:dyDescent="0.2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 x14ac:dyDescent="0.2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 x14ac:dyDescent="0.2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 x14ac:dyDescent="0.2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 x14ac:dyDescent="0.2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 x14ac:dyDescent="0.2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 x14ac:dyDescent="0.2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 x14ac:dyDescent="0.2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 x14ac:dyDescent="0.2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 x14ac:dyDescent="0.2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 x14ac:dyDescent="0.2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 x14ac:dyDescent="0.2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 x14ac:dyDescent="0.2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 x14ac:dyDescent="0.2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 x14ac:dyDescent="0.2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 x14ac:dyDescent="0.2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 x14ac:dyDescent="0.2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 x14ac:dyDescent="0.2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 x14ac:dyDescent="0.2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 x14ac:dyDescent="0.2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 x14ac:dyDescent="0.2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 x14ac:dyDescent="0.2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 x14ac:dyDescent="0.2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 x14ac:dyDescent="0.2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 x14ac:dyDescent="0.2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 x14ac:dyDescent="0.2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 x14ac:dyDescent="0.2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 x14ac:dyDescent="0.2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 x14ac:dyDescent="0.2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 x14ac:dyDescent="0.2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 x14ac:dyDescent="0.2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 x14ac:dyDescent="0.2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 x14ac:dyDescent="0.2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 x14ac:dyDescent="0.2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 x14ac:dyDescent="0.2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 x14ac:dyDescent="0.2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 x14ac:dyDescent="0.2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 x14ac:dyDescent="0.2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 x14ac:dyDescent="0.2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 x14ac:dyDescent="0.2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 x14ac:dyDescent="0.2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 x14ac:dyDescent="0.2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 x14ac:dyDescent="0.2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 x14ac:dyDescent="0.2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 x14ac:dyDescent="0.2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 x14ac:dyDescent="0.2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 x14ac:dyDescent="0.2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 x14ac:dyDescent="0.2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 x14ac:dyDescent="0.2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 x14ac:dyDescent="0.2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 x14ac:dyDescent="0.2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 x14ac:dyDescent="0.2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 x14ac:dyDescent="0.2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 x14ac:dyDescent="0.2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 x14ac:dyDescent="0.2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 x14ac:dyDescent="0.2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 x14ac:dyDescent="0.2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 x14ac:dyDescent="0.2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 x14ac:dyDescent="0.2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 x14ac:dyDescent="0.2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 x14ac:dyDescent="0.2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 x14ac:dyDescent="0.2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 x14ac:dyDescent="0.2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 x14ac:dyDescent="0.2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 x14ac:dyDescent="0.2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 x14ac:dyDescent="0.2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 x14ac:dyDescent="0.2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 x14ac:dyDescent="0.2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 x14ac:dyDescent="0.2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 x14ac:dyDescent="0.2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 x14ac:dyDescent="0.2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 x14ac:dyDescent="0.2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 x14ac:dyDescent="0.2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 x14ac:dyDescent="0.2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 x14ac:dyDescent="0.2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 x14ac:dyDescent="0.2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 x14ac:dyDescent="0.2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 x14ac:dyDescent="0.2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 x14ac:dyDescent="0.2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 x14ac:dyDescent="0.2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 x14ac:dyDescent="0.2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 x14ac:dyDescent="0.2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 x14ac:dyDescent="0.2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 x14ac:dyDescent="0.2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 x14ac:dyDescent="0.2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 x14ac:dyDescent="0.2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 x14ac:dyDescent="0.2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 x14ac:dyDescent="0.2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 x14ac:dyDescent="0.2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 x14ac:dyDescent="0.2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 x14ac:dyDescent="0.2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 x14ac:dyDescent="0.2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 x14ac:dyDescent="0.2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 x14ac:dyDescent="0.2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 x14ac:dyDescent="0.2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 x14ac:dyDescent="0.2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 x14ac:dyDescent="0.2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 x14ac:dyDescent="0.2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 x14ac:dyDescent="0.2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 x14ac:dyDescent="0.2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 x14ac:dyDescent="0.2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 x14ac:dyDescent="0.2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 x14ac:dyDescent="0.2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 x14ac:dyDescent="0.2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 x14ac:dyDescent="0.2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 x14ac:dyDescent="0.2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 x14ac:dyDescent="0.2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 x14ac:dyDescent="0.2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 x14ac:dyDescent="0.2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 x14ac:dyDescent="0.2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 x14ac:dyDescent="0.2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 x14ac:dyDescent="0.2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 x14ac:dyDescent="0.2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 x14ac:dyDescent="0.2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 x14ac:dyDescent="0.2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 x14ac:dyDescent="0.2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 x14ac:dyDescent="0.2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 x14ac:dyDescent="0.2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 x14ac:dyDescent="0.2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 x14ac:dyDescent="0.2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 x14ac:dyDescent="0.2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 x14ac:dyDescent="0.2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 x14ac:dyDescent="0.2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 x14ac:dyDescent="0.2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 x14ac:dyDescent="0.2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 x14ac:dyDescent="0.2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 x14ac:dyDescent="0.2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 x14ac:dyDescent="0.2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 x14ac:dyDescent="0.2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 x14ac:dyDescent="0.2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 x14ac:dyDescent="0.2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 x14ac:dyDescent="0.2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 x14ac:dyDescent="0.2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 x14ac:dyDescent="0.2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 x14ac:dyDescent="0.2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 x14ac:dyDescent="0.2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 x14ac:dyDescent="0.2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 x14ac:dyDescent="0.2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 x14ac:dyDescent="0.2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 x14ac:dyDescent="0.2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 x14ac:dyDescent="0.2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 x14ac:dyDescent="0.2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 x14ac:dyDescent="0.2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 x14ac:dyDescent="0.2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 x14ac:dyDescent="0.2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 x14ac:dyDescent="0.2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 x14ac:dyDescent="0.2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 x14ac:dyDescent="0.2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 x14ac:dyDescent="0.2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 x14ac:dyDescent="0.2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 x14ac:dyDescent="0.2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 x14ac:dyDescent="0.2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 x14ac:dyDescent="0.2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 x14ac:dyDescent="0.2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 x14ac:dyDescent="0.2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 x14ac:dyDescent="0.2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 x14ac:dyDescent="0.2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 x14ac:dyDescent="0.2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 x14ac:dyDescent="0.2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 x14ac:dyDescent="0.2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 x14ac:dyDescent="0.2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 x14ac:dyDescent="0.2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 x14ac:dyDescent="0.2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 x14ac:dyDescent="0.2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 x14ac:dyDescent="0.2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 x14ac:dyDescent="0.2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 x14ac:dyDescent="0.2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 x14ac:dyDescent="0.2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 x14ac:dyDescent="0.2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 x14ac:dyDescent="0.2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 x14ac:dyDescent="0.2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 x14ac:dyDescent="0.2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 x14ac:dyDescent="0.2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 x14ac:dyDescent="0.2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 x14ac:dyDescent="0.2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 x14ac:dyDescent="0.2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 x14ac:dyDescent="0.2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 x14ac:dyDescent="0.2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 x14ac:dyDescent="0.2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 x14ac:dyDescent="0.2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 x14ac:dyDescent="0.2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 x14ac:dyDescent="0.2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 x14ac:dyDescent="0.2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 x14ac:dyDescent="0.2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 x14ac:dyDescent="0.2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 x14ac:dyDescent="0.2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 x14ac:dyDescent="0.2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 x14ac:dyDescent="0.2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 x14ac:dyDescent="0.2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 x14ac:dyDescent="0.2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 x14ac:dyDescent="0.2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 x14ac:dyDescent="0.2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 x14ac:dyDescent="0.2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 x14ac:dyDescent="0.2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 x14ac:dyDescent="0.2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 x14ac:dyDescent="0.2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 x14ac:dyDescent="0.2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 x14ac:dyDescent="0.2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 x14ac:dyDescent="0.2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 x14ac:dyDescent="0.2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 x14ac:dyDescent="0.2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 x14ac:dyDescent="0.2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 x14ac:dyDescent="0.2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 x14ac:dyDescent="0.2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 x14ac:dyDescent="0.2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 x14ac:dyDescent="0.2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 x14ac:dyDescent="0.2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 x14ac:dyDescent="0.2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 x14ac:dyDescent="0.2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 x14ac:dyDescent="0.2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 x14ac:dyDescent="0.2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 x14ac:dyDescent="0.2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 x14ac:dyDescent="0.2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 x14ac:dyDescent="0.2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 x14ac:dyDescent="0.2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 x14ac:dyDescent="0.2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 x14ac:dyDescent="0.2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 x14ac:dyDescent="0.2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 x14ac:dyDescent="0.2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 x14ac:dyDescent="0.2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 x14ac:dyDescent="0.2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 x14ac:dyDescent="0.2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 x14ac:dyDescent="0.2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 x14ac:dyDescent="0.2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 x14ac:dyDescent="0.2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 x14ac:dyDescent="0.2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 x14ac:dyDescent="0.2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 x14ac:dyDescent="0.2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 x14ac:dyDescent="0.2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 x14ac:dyDescent="0.2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 x14ac:dyDescent="0.2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 x14ac:dyDescent="0.2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 x14ac:dyDescent="0.2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 x14ac:dyDescent="0.2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 x14ac:dyDescent="0.2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 x14ac:dyDescent="0.2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 x14ac:dyDescent="0.2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 x14ac:dyDescent="0.2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 x14ac:dyDescent="0.2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 x14ac:dyDescent="0.2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 x14ac:dyDescent="0.2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 x14ac:dyDescent="0.2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 x14ac:dyDescent="0.2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 x14ac:dyDescent="0.2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 x14ac:dyDescent="0.2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 x14ac:dyDescent="0.2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 x14ac:dyDescent="0.2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 x14ac:dyDescent="0.2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 x14ac:dyDescent="0.2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 x14ac:dyDescent="0.2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 x14ac:dyDescent="0.2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 x14ac:dyDescent="0.2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 x14ac:dyDescent="0.2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 x14ac:dyDescent="0.2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 x14ac:dyDescent="0.2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 x14ac:dyDescent="0.2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 x14ac:dyDescent="0.2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 x14ac:dyDescent="0.2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 x14ac:dyDescent="0.2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 x14ac:dyDescent="0.2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 x14ac:dyDescent="0.2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 x14ac:dyDescent="0.2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 x14ac:dyDescent="0.2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 x14ac:dyDescent="0.2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 x14ac:dyDescent="0.2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 x14ac:dyDescent="0.2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 x14ac:dyDescent="0.2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 x14ac:dyDescent="0.2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 x14ac:dyDescent="0.2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 x14ac:dyDescent="0.2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 x14ac:dyDescent="0.2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 x14ac:dyDescent="0.2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 x14ac:dyDescent="0.2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 x14ac:dyDescent="0.2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 x14ac:dyDescent="0.2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 x14ac:dyDescent="0.2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 x14ac:dyDescent="0.2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 x14ac:dyDescent="0.2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 x14ac:dyDescent="0.2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 x14ac:dyDescent="0.2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 x14ac:dyDescent="0.2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 x14ac:dyDescent="0.2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 x14ac:dyDescent="0.2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 x14ac:dyDescent="0.2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 x14ac:dyDescent="0.2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 x14ac:dyDescent="0.2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 x14ac:dyDescent="0.2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 x14ac:dyDescent="0.2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 x14ac:dyDescent="0.2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 x14ac:dyDescent="0.2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 x14ac:dyDescent="0.2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 x14ac:dyDescent="0.2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 x14ac:dyDescent="0.2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 x14ac:dyDescent="0.2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 x14ac:dyDescent="0.2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 x14ac:dyDescent="0.2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 x14ac:dyDescent="0.2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 x14ac:dyDescent="0.2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 x14ac:dyDescent="0.2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 x14ac:dyDescent="0.2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 x14ac:dyDescent="0.2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 x14ac:dyDescent="0.2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 x14ac:dyDescent="0.2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 x14ac:dyDescent="0.2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 x14ac:dyDescent="0.2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 x14ac:dyDescent="0.2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 x14ac:dyDescent="0.2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 x14ac:dyDescent="0.2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 x14ac:dyDescent="0.2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 x14ac:dyDescent="0.2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 x14ac:dyDescent="0.2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 x14ac:dyDescent="0.2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 x14ac:dyDescent="0.2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 x14ac:dyDescent="0.2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 x14ac:dyDescent="0.2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 x14ac:dyDescent="0.2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 x14ac:dyDescent="0.2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 x14ac:dyDescent="0.2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 x14ac:dyDescent="0.2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 x14ac:dyDescent="0.2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 x14ac:dyDescent="0.2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 x14ac:dyDescent="0.2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 x14ac:dyDescent="0.2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 x14ac:dyDescent="0.2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 x14ac:dyDescent="0.2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 x14ac:dyDescent="0.2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 x14ac:dyDescent="0.2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 x14ac:dyDescent="0.2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 x14ac:dyDescent="0.2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 x14ac:dyDescent="0.2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 x14ac:dyDescent="0.2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 x14ac:dyDescent="0.2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 x14ac:dyDescent="0.2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 x14ac:dyDescent="0.2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 x14ac:dyDescent="0.2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 x14ac:dyDescent="0.2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 x14ac:dyDescent="0.2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 x14ac:dyDescent="0.2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 x14ac:dyDescent="0.2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 x14ac:dyDescent="0.2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 x14ac:dyDescent="0.2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 x14ac:dyDescent="0.2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 x14ac:dyDescent="0.2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 x14ac:dyDescent="0.2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 x14ac:dyDescent="0.2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 x14ac:dyDescent="0.2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 x14ac:dyDescent="0.2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 x14ac:dyDescent="0.2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 x14ac:dyDescent="0.2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 x14ac:dyDescent="0.2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 x14ac:dyDescent="0.2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 x14ac:dyDescent="0.2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 x14ac:dyDescent="0.2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 x14ac:dyDescent="0.2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 x14ac:dyDescent="0.2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 x14ac:dyDescent="0.2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 x14ac:dyDescent="0.2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 x14ac:dyDescent="0.2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 x14ac:dyDescent="0.2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 x14ac:dyDescent="0.2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 x14ac:dyDescent="0.2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 x14ac:dyDescent="0.2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 x14ac:dyDescent="0.2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 x14ac:dyDescent="0.2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 x14ac:dyDescent="0.2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 x14ac:dyDescent="0.2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 x14ac:dyDescent="0.2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 x14ac:dyDescent="0.2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 x14ac:dyDescent="0.2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 x14ac:dyDescent="0.2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 x14ac:dyDescent="0.2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 x14ac:dyDescent="0.2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 x14ac:dyDescent="0.2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 x14ac:dyDescent="0.2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 x14ac:dyDescent="0.2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 x14ac:dyDescent="0.2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 x14ac:dyDescent="0.2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 x14ac:dyDescent="0.2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 x14ac:dyDescent="0.2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 x14ac:dyDescent="0.2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 x14ac:dyDescent="0.2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 x14ac:dyDescent="0.2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 x14ac:dyDescent="0.2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 x14ac:dyDescent="0.2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 x14ac:dyDescent="0.2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 x14ac:dyDescent="0.2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 x14ac:dyDescent="0.2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 x14ac:dyDescent="0.2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 x14ac:dyDescent="0.2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 x14ac:dyDescent="0.2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 x14ac:dyDescent="0.2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 x14ac:dyDescent="0.2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 x14ac:dyDescent="0.2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 x14ac:dyDescent="0.2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 x14ac:dyDescent="0.2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 x14ac:dyDescent="0.2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 x14ac:dyDescent="0.2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 x14ac:dyDescent="0.2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 x14ac:dyDescent="0.2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 x14ac:dyDescent="0.2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 x14ac:dyDescent="0.2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 x14ac:dyDescent="0.2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 x14ac:dyDescent="0.2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 x14ac:dyDescent="0.2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 x14ac:dyDescent="0.2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 x14ac:dyDescent="0.2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 x14ac:dyDescent="0.2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 x14ac:dyDescent="0.2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 x14ac:dyDescent="0.2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 x14ac:dyDescent="0.2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 x14ac:dyDescent="0.2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 x14ac:dyDescent="0.2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 x14ac:dyDescent="0.2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 x14ac:dyDescent="0.2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 x14ac:dyDescent="0.2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 x14ac:dyDescent="0.2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 x14ac:dyDescent="0.2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 x14ac:dyDescent="0.2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 x14ac:dyDescent="0.2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 x14ac:dyDescent="0.2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 x14ac:dyDescent="0.2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 x14ac:dyDescent="0.2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 x14ac:dyDescent="0.2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 x14ac:dyDescent="0.2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 x14ac:dyDescent="0.2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 x14ac:dyDescent="0.2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 x14ac:dyDescent="0.2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 x14ac:dyDescent="0.2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 x14ac:dyDescent="0.2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 x14ac:dyDescent="0.2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 x14ac:dyDescent="0.2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 x14ac:dyDescent="0.2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 x14ac:dyDescent="0.2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 x14ac:dyDescent="0.2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 x14ac:dyDescent="0.2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 x14ac:dyDescent="0.2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 x14ac:dyDescent="0.2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 x14ac:dyDescent="0.2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 x14ac:dyDescent="0.2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 x14ac:dyDescent="0.2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 x14ac:dyDescent="0.2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 x14ac:dyDescent="0.2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 x14ac:dyDescent="0.2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 x14ac:dyDescent="0.2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 x14ac:dyDescent="0.2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 x14ac:dyDescent="0.2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 x14ac:dyDescent="0.2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 x14ac:dyDescent="0.2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 x14ac:dyDescent="0.2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 x14ac:dyDescent="0.2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 x14ac:dyDescent="0.2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 x14ac:dyDescent="0.2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 x14ac:dyDescent="0.2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 x14ac:dyDescent="0.2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 x14ac:dyDescent="0.2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 x14ac:dyDescent="0.2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 x14ac:dyDescent="0.2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 x14ac:dyDescent="0.2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 x14ac:dyDescent="0.2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 x14ac:dyDescent="0.2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 x14ac:dyDescent="0.2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 x14ac:dyDescent="0.2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 x14ac:dyDescent="0.2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 x14ac:dyDescent="0.2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 x14ac:dyDescent="0.2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 x14ac:dyDescent="0.2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 x14ac:dyDescent="0.2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 x14ac:dyDescent="0.2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 x14ac:dyDescent="0.2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 x14ac:dyDescent="0.2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5" x14ac:dyDescent="0.2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5" x14ac:dyDescent="0.2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5" x14ac:dyDescent="0.2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5" x14ac:dyDescent="0.2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5" x14ac:dyDescent="0.2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5" x14ac:dyDescent="0.2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5" x14ac:dyDescent="0.2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5" x14ac:dyDescent="0.2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5" x14ac:dyDescent="0.2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5" x14ac:dyDescent="0.2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5" x14ac:dyDescent="0.2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5" x14ac:dyDescent="0.2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/>
      <c r="N1500" s="28"/>
      <c r="O1500" s="28"/>
    </row>
    <row r="1501" spans="1:15" x14ac:dyDescent="0.2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5" x14ac:dyDescent="0.2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/>
      <c r="N1502" s="28"/>
      <c r="O1502" s="28"/>
    </row>
    <row r="1503" spans="1:15" x14ac:dyDescent="0.2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5" x14ac:dyDescent="0.2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</row>
    <row r="1505" spans="1:15" x14ac:dyDescent="0.2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/>
      <c r="N1505" s="28"/>
      <c r="O1505" s="28"/>
    </row>
    <row r="1506" spans="1:15" x14ac:dyDescent="0.2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/>
      <c r="N1506" s="28"/>
      <c r="O1506" s="28"/>
    </row>
    <row r="1507" spans="1:15" x14ac:dyDescent="0.2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/>
      <c r="N1507" s="28"/>
      <c r="O1507" s="28"/>
    </row>
    <row r="1508" spans="1:15" x14ac:dyDescent="0.2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5" x14ac:dyDescent="0.2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/>
      <c r="N1509" s="28"/>
      <c r="O1509" s="28"/>
    </row>
    <row r="1510" spans="1:15" x14ac:dyDescent="0.2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5" x14ac:dyDescent="0.2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/>
      <c r="N1511" s="28"/>
      <c r="O1511" s="28"/>
    </row>
    <row r="1512" spans="1:15" x14ac:dyDescent="0.2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/>
      <c r="N1512" s="28"/>
      <c r="O1512" s="28"/>
    </row>
    <row r="1513" spans="1:15" x14ac:dyDescent="0.2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/>
      <c r="N1513" s="28"/>
      <c r="O1513" s="28"/>
    </row>
    <row r="1514" spans="1:15" x14ac:dyDescent="0.2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/>
      <c r="N1514" s="28"/>
      <c r="O1514" s="28"/>
    </row>
    <row r="1515" spans="1:15" x14ac:dyDescent="0.2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5" x14ac:dyDescent="0.2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/>
      <c r="N1516" s="28"/>
      <c r="O1516" s="28"/>
    </row>
    <row r="1517" spans="1:15" x14ac:dyDescent="0.2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/>
      <c r="N1517" s="28"/>
      <c r="O1517" s="28"/>
    </row>
    <row r="1518" spans="1:15" x14ac:dyDescent="0.2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/>
      <c r="N1518" s="28"/>
      <c r="O1518" s="28"/>
    </row>
    <row r="1519" spans="1:15" x14ac:dyDescent="0.2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/>
      <c r="N1519" s="28"/>
      <c r="O1519" s="28"/>
    </row>
    <row r="1520" spans="1:15" x14ac:dyDescent="0.2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/>
      <c r="N1520" s="28"/>
      <c r="O1520" s="28"/>
    </row>
    <row r="1521" spans="1:15" x14ac:dyDescent="0.2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/>
      <c r="N1521" s="28"/>
      <c r="O1521" s="28"/>
    </row>
    <row r="1522" spans="1:15" x14ac:dyDescent="0.2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/>
      <c r="N1522" s="28"/>
      <c r="O1522" s="28"/>
    </row>
    <row r="1523" spans="1:15" x14ac:dyDescent="0.2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/>
      <c r="N1523" s="28"/>
      <c r="O1523" s="28"/>
    </row>
    <row r="1524" spans="1:15" x14ac:dyDescent="0.2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/>
      <c r="N1524" s="28"/>
      <c r="O1524" s="28"/>
    </row>
    <row r="1525" spans="1:15" x14ac:dyDescent="0.2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/>
      <c r="N1525" s="28"/>
      <c r="O1525" s="28"/>
    </row>
    <row r="1526" spans="1:15" x14ac:dyDescent="0.2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/>
      <c r="N1526" s="28"/>
      <c r="O1526" s="28"/>
    </row>
    <row r="1527" spans="1:15" x14ac:dyDescent="0.2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 x14ac:dyDescent="0.2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 x14ac:dyDescent="0.2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/>
      <c r="N1529" s="28"/>
      <c r="O1529" s="28"/>
    </row>
    <row r="1530" spans="1:15" x14ac:dyDescent="0.2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/>
      <c r="N1530" s="28"/>
      <c r="O1530" s="28"/>
    </row>
    <row r="1531" spans="1:15" x14ac:dyDescent="0.2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 x14ac:dyDescent="0.2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 x14ac:dyDescent="0.2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/>
      <c r="N1533" s="28"/>
      <c r="O1533" s="28"/>
    </row>
    <row r="1534" spans="1:15" x14ac:dyDescent="0.2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/>
      <c r="N1534" s="28"/>
      <c r="O1534" s="28"/>
    </row>
    <row r="1535" spans="1:15" x14ac:dyDescent="0.2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/>
      <c r="N1535" s="28"/>
      <c r="O1535" s="28"/>
    </row>
    <row r="1536" spans="1:15" x14ac:dyDescent="0.2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 x14ac:dyDescent="0.2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/>
      <c r="N1537" s="28"/>
      <c r="O1537" s="28"/>
    </row>
    <row r="1538" spans="1:15" x14ac:dyDescent="0.2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 x14ac:dyDescent="0.2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 x14ac:dyDescent="0.2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 x14ac:dyDescent="0.2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 x14ac:dyDescent="0.2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 x14ac:dyDescent="0.2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 x14ac:dyDescent="0.2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 x14ac:dyDescent="0.2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 x14ac:dyDescent="0.2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 x14ac:dyDescent="0.2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/>
      <c r="N1547" s="28"/>
      <c r="O1547" s="28"/>
    </row>
    <row r="1548" spans="1:15" x14ac:dyDescent="0.2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 x14ac:dyDescent="0.2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 x14ac:dyDescent="0.2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 x14ac:dyDescent="0.2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 x14ac:dyDescent="0.2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/>
      <c r="N1552" s="28"/>
      <c r="O1552" s="28"/>
    </row>
    <row r="1553" spans="1:15" x14ac:dyDescent="0.2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/>
      <c r="N1553" s="28"/>
      <c r="O1553" s="28"/>
    </row>
    <row r="1554" spans="1:15" x14ac:dyDescent="0.2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/>
      <c r="N1554" s="28"/>
      <c r="O1554" s="28"/>
    </row>
    <row r="1555" spans="1:15" x14ac:dyDescent="0.2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/>
      <c r="N1555" s="28"/>
      <c r="O1555" s="28"/>
    </row>
    <row r="1556" spans="1:15" x14ac:dyDescent="0.2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/>
      <c r="N1556" s="28"/>
      <c r="O1556" s="28"/>
    </row>
    <row r="1557" spans="1:15" x14ac:dyDescent="0.2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/>
    </row>
    <row r="1558" spans="1:15" x14ac:dyDescent="0.2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/>
      <c r="N1558" s="28"/>
      <c r="O1558" s="28"/>
    </row>
    <row r="1559" spans="1:15" x14ac:dyDescent="0.2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5" x14ac:dyDescent="0.2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/>
      <c r="N1560" s="28"/>
      <c r="O1560" s="28"/>
    </row>
    <row r="1561" spans="1:15" x14ac:dyDescent="0.2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/>
      <c r="N1561" s="28"/>
      <c r="O1561" s="28"/>
    </row>
    <row r="1562" spans="1:15" x14ac:dyDescent="0.2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5" x14ac:dyDescent="0.2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5" x14ac:dyDescent="0.2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5" x14ac:dyDescent="0.2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/>
      <c r="N1565" s="28"/>
      <c r="O1565" s="28"/>
    </row>
    <row r="1566" spans="1:15" x14ac:dyDescent="0.2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</row>
    <row r="1567" spans="1:15" x14ac:dyDescent="0.2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/>
      <c r="N1567" s="28"/>
      <c r="O1567" s="28"/>
    </row>
    <row r="1568" spans="1:15" x14ac:dyDescent="0.2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</row>
    <row r="1569" spans="1:15" x14ac:dyDescent="0.2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/>
      <c r="N1569" s="28"/>
      <c r="O1569" s="28"/>
    </row>
    <row r="1570" spans="1:15" x14ac:dyDescent="0.2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</row>
    <row r="1571" spans="1:15" x14ac:dyDescent="0.2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/>
      <c r="N1571" s="28"/>
      <c r="O1571" s="28"/>
    </row>
    <row r="1572" spans="1:15" x14ac:dyDescent="0.2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/>
      <c r="N1572" s="28"/>
      <c r="O1572" s="28"/>
    </row>
    <row r="1573" spans="1:15" x14ac:dyDescent="0.2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/>
      <c r="N1573" s="28"/>
      <c r="O1573" s="28"/>
    </row>
    <row r="1574" spans="1:15" x14ac:dyDescent="0.2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/>
      <c r="N1574" s="28"/>
      <c r="O1574" s="28"/>
    </row>
    <row r="1575" spans="1:15" x14ac:dyDescent="0.2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/>
      <c r="N1575" s="28"/>
      <c r="O1575" s="28"/>
    </row>
    <row r="1576" spans="1:15" x14ac:dyDescent="0.2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/>
      <c r="N1576" s="28"/>
      <c r="O1576" s="28"/>
    </row>
    <row r="1577" spans="1:15" x14ac:dyDescent="0.2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/>
      <c r="N1577" s="28"/>
      <c r="O1577" s="28"/>
    </row>
    <row r="1578" spans="1:15" x14ac:dyDescent="0.2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/>
      <c r="N1578" s="28"/>
      <c r="O1578" s="28"/>
    </row>
    <row r="1579" spans="1:15" x14ac:dyDescent="0.2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/>
      <c r="N1579" s="28"/>
      <c r="O1579" s="28"/>
    </row>
    <row r="1580" spans="1:15" x14ac:dyDescent="0.2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/>
      <c r="N1580" s="28"/>
      <c r="O1580" s="28"/>
    </row>
    <row r="1581" spans="1:15" x14ac:dyDescent="0.2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/>
      <c r="N1581" s="28"/>
      <c r="O1581" s="28"/>
    </row>
    <row r="1582" spans="1:15" x14ac:dyDescent="0.2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/>
      <c r="N1582" s="28"/>
      <c r="O1582" s="28"/>
    </row>
    <row r="1583" spans="1:15" x14ac:dyDescent="0.2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/>
      <c r="N1583" s="28"/>
      <c r="O1583" s="28"/>
    </row>
    <row r="1584" spans="1:15" x14ac:dyDescent="0.2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/>
      <c r="N1584" s="28"/>
      <c r="O1584" s="28"/>
    </row>
    <row r="1585" spans="1:15" x14ac:dyDescent="0.2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/>
      <c r="N1585" s="28"/>
      <c r="O1585" s="28"/>
    </row>
    <row r="1586" spans="1:15" x14ac:dyDescent="0.2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/>
      <c r="N1586" s="28"/>
      <c r="O1586" s="28"/>
    </row>
    <row r="1587" spans="1:15" x14ac:dyDescent="0.2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/>
      <c r="N1587" s="28"/>
      <c r="O1587" s="28"/>
    </row>
    <row r="1588" spans="1:15" x14ac:dyDescent="0.2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/>
      <c r="N1588" s="28"/>
      <c r="O1588" s="28"/>
    </row>
    <row r="1589" spans="1:15" x14ac:dyDescent="0.2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/>
      <c r="N1589" s="28"/>
      <c r="O1589" s="28"/>
    </row>
    <row r="1590" spans="1:15" x14ac:dyDescent="0.2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/>
      <c r="N1590" s="28"/>
      <c r="O1590" s="28"/>
    </row>
    <row r="1591" spans="1:15" x14ac:dyDescent="0.2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/>
      <c r="N1591" s="28"/>
      <c r="O1591" s="28"/>
    </row>
    <row r="1592" spans="1:15" x14ac:dyDescent="0.2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/>
      <c r="N1592" s="28"/>
      <c r="O1592" s="28"/>
    </row>
    <row r="1593" spans="1:15" x14ac:dyDescent="0.2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 x14ac:dyDescent="0.2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/>
      <c r="N1594" s="28"/>
      <c r="O1594" s="28"/>
    </row>
    <row r="1595" spans="1:15" x14ac:dyDescent="0.2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/>
      <c r="N1595" s="28"/>
      <c r="O1595" s="28"/>
    </row>
    <row r="1596" spans="1:15" x14ac:dyDescent="0.2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/>
      <c r="N1596" s="28"/>
      <c r="O1596" s="28"/>
    </row>
    <row r="1597" spans="1:15" x14ac:dyDescent="0.2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/>
      <c r="N1597" s="28"/>
      <c r="O1597" s="28"/>
    </row>
    <row r="1598" spans="1:15" x14ac:dyDescent="0.2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 x14ac:dyDescent="0.2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/>
      <c r="N1599" s="28"/>
      <c r="O1599" s="28"/>
    </row>
    <row r="1600" spans="1:15" x14ac:dyDescent="0.2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/>
      <c r="N1600" s="28"/>
      <c r="O1600" s="28"/>
    </row>
    <row r="1601" spans="1:15" x14ac:dyDescent="0.2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/>
      <c r="N1601" s="28"/>
      <c r="O1601" s="28"/>
    </row>
    <row r="1602" spans="1:15" x14ac:dyDescent="0.2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 x14ac:dyDescent="0.2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/>
      <c r="N1603" s="28"/>
      <c r="O1603" s="28"/>
    </row>
    <row r="1604" spans="1:15" x14ac:dyDescent="0.2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 x14ac:dyDescent="0.2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 x14ac:dyDescent="0.2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 x14ac:dyDescent="0.2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 x14ac:dyDescent="0.2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 x14ac:dyDescent="0.2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/>
      <c r="N1609" s="28"/>
      <c r="O1609" s="28"/>
    </row>
    <row r="1610" spans="1:15" x14ac:dyDescent="0.2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 x14ac:dyDescent="0.2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/>
      <c r="N1611" s="28"/>
      <c r="O1611" s="28"/>
    </row>
    <row r="1612" spans="1:15" x14ac:dyDescent="0.2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 x14ac:dyDescent="0.2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 x14ac:dyDescent="0.2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 x14ac:dyDescent="0.2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 x14ac:dyDescent="0.2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/>
      <c r="N1616" s="28"/>
      <c r="O1616" s="28"/>
    </row>
    <row r="1617" spans="1:15" x14ac:dyDescent="0.2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5" x14ac:dyDescent="0.2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5" x14ac:dyDescent="0.2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/>
      <c r="N1619" s="28"/>
      <c r="O1619" s="28"/>
    </row>
    <row r="1620" spans="1:15" x14ac:dyDescent="0.2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/>
      <c r="N1620" s="28"/>
      <c r="O1620" s="28"/>
    </row>
    <row r="1621" spans="1:15" x14ac:dyDescent="0.2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/>
      <c r="N1621" s="28"/>
      <c r="O1621" s="28"/>
    </row>
    <row r="1622" spans="1:15" x14ac:dyDescent="0.2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/>
      <c r="N1622" s="28"/>
      <c r="O1622" s="28"/>
    </row>
    <row r="1623" spans="1:15" x14ac:dyDescent="0.2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/>
      <c r="N1623" s="28"/>
      <c r="O1623" s="28"/>
    </row>
    <row r="1624" spans="1:15" x14ac:dyDescent="0.2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5" x14ac:dyDescent="0.2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/>
      <c r="N1625" s="28"/>
      <c r="O1625" s="28"/>
    </row>
    <row r="1626" spans="1:15" x14ac:dyDescent="0.2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5" x14ac:dyDescent="0.2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/>
      <c r="N1627" s="28"/>
      <c r="O1627" s="28"/>
    </row>
    <row r="1628" spans="1:15" x14ac:dyDescent="0.2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/>
      <c r="N1628" s="28"/>
      <c r="O1628" s="28"/>
    </row>
    <row r="1629" spans="1:15" x14ac:dyDescent="0.2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/>
      <c r="N1629" s="28"/>
      <c r="O1629" s="28"/>
    </row>
    <row r="1630" spans="1:15" x14ac:dyDescent="0.2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5" x14ac:dyDescent="0.2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/>
      <c r="N1631" s="28"/>
      <c r="O1631" s="28"/>
    </row>
    <row r="1632" spans="1:15" x14ac:dyDescent="0.2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/>
      <c r="N1632" s="28"/>
      <c r="O1632" s="28"/>
    </row>
    <row r="1633" spans="1:15" x14ac:dyDescent="0.2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</row>
    <row r="1634" spans="1:15" x14ac:dyDescent="0.2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5" x14ac:dyDescent="0.2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/>
      <c r="N1635" s="28"/>
      <c r="O1635" s="28"/>
    </row>
    <row r="1636" spans="1:15" x14ac:dyDescent="0.2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/>
      <c r="N1636" s="28"/>
      <c r="O1636" s="28"/>
    </row>
    <row r="1637" spans="1:15" x14ac:dyDescent="0.2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</row>
    <row r="1638" spans="1:15" x14ac:dyDescent="0.2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/>
      <c r="N1638" s="28"/>
      <c r="O1638" s="28"/>
    </row>
    <row r="1639" spans="1:15" x14ac:dyDescent="0.2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/>
      <c r="N1639" s="28"/>
      <c r="O1639" s="28"/>
    </row>
    <row r="1640" spans="1:15" x14ac:dyDescent="0.2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/>
      <c r="N1640" s="28"/>
      <c r="O1640" s="28"/>
    </row>
    <row r="1641" spans="1:15" x14ac:dyDescent="0.2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/>
      <c r="N1641" s="28"/>
      <c r="O1641" s="28"/>
    </row>
    <row r="1642" spans="1:15" x14ac:dyDescent="0.2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/>
      <c r="N1642" s="28"/>
      <c r="O1642" s="28"/>
    </row>
    <row r="1643" spans="1:15" x14ac:dyDescent="0.2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5" x14ac:dyDescent="0.2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/>
      <c r="N1644" s="28"/>
      <c r="O1644" s="28"/>
    </row>
    <row r="1645" spans="1:15" x14ac:dyDescent="0.2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/>
      <c r="N1645" s="28"/>
      <c r="O1645" s="28"/>
    </row>
    <row r="1646" spans="1:15" x14ac:dyDescent="0.2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/>
      <c r="N1646" s="28"/>
      <c r="O1646" s="28"/>
    </row>
    <row r="1647" spans="1:15" x14ac:dyDescent="0.2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/>
      <c r="N1647" s="28"/>
      <c r="O1647" s="28"/>
    </row>
    <row r="1648" spans="1:15" x14ac:dyDescent="0.2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/>
      <c r="N1648" s="28"/>
      <c r="O1648" s="28"/>
    </row>
    <row r="1649" spans="1:15" x14ac:dyDescent="0.2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/>
      <c r="N1649" s="28"/>
      <c r="O1649" s="28"/>
    </row>
    <row r="1650" spans="1:15" x14ac:dyDescent="0.2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/>
      <c r="N1650" s="28"/>
      <c r="O1650" s="28"/>
    </row>
    <row r="1651" spans="1:15" x14ac:dyDescent="0.2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/>
      <c r="N1651" s="28"/>
      <c r="O1651" s="28"/>
    </row>
    <row r="1652" spans="1:15" x14ac:dyDescent="0.2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/>
      <c r="N1652" s="28"/>
      <c r="O1652" s="28"/>
    </row>
    <row r="1653" spans="1:15" x14ac:dyDescent="0.2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/>
      <c r="N1653" s="28"/>
      <c r="O1653" s="28"/>
    </row>
    <row r="1654" spans="1:15" x14ac:dyDescent="0.2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/>
      <c r="N1654" s="28"/>
      <c r="O1654" s="28"/>
    </row>
    <row r="1655" spans="1:15" x14ac:dyDescent="0.2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/>
      <c r="N1655" s="28"/>
      <c r="O1655" s="28"/>
    </row>
    <row r="1656" spans="1:15" x14ac:dyDescent="0.2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/>
      <c r="N1656" s="28"/>
      <c r="O1656" s="28"/>
    </row>
    <row r="1657" spans="1:15" x14ac:dyDescent="0.2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/>
      <c r="N1657" s="28"/>
      <c r="O1657" s="28"/>
    </row>
    <row r="1658" spans="1:15" x14ac:dyDescent="0.2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/>
      <c r="N1658" s="28"/>
      <c r="O1658" s="28"/>
    </row>
    <row r="1659" spans="1:15" x14ac:dyDescent="0.2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/>
      <c r="N1659" s="28"/>
      <c r="O1659" s="28"/>
    </row>
    <row r="1660" spans="1:15" x14ac:dyDescent="0.2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 x14ac:dyDescent="0.2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 x14ac:dyDescent="0.2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/>
      <c r="N1662" s="28"/>
      <c r="O1662" s="28"/>
    </row>
    <row r="1663" spans="1:15" x14ac:dyDescent="0.2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/>
      <c r="N1663" s="28"/>
      <c r="O1663" s="28"/>
    </row>
    <row r="1664" spans="1:15" x14ac:dyDescent="0.2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/>
      <c r="N1664" s="28"/>
      <c r="O1664" s="28"/>
    </row>
    <row r="1665" spans="1:15" x14ac:dyDescent="0.2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/>
      <c r="N1665" s="28"/>
      <c r="O1665" s="28"/>
    </row>
    <row r="1666" spans="1:15" x14ac:dyDescent="0.2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/>
      <c r="N1666" s="28"/>
      <c r="O1666" s="28"/>
    </row>
    <row r="1667" spans="1:15" x14ac:dyDescent="0.2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/>
      <c r="N1667" s="28"/>
      <c r="O1667" s="28"/>
    </row>
    <row r="1668" spans="1:15" x14ac:dyDescent="0.2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5" x14ac:dyDescent="0.2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5" x14ac:dyDescent="0.2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/>
      <c r="N1670" s="28"/>
      <c r="O1670" s="28"/>
    </row>
    <row r="1671" spans="1:15" x14ac:dyDescent="0.2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/>
      <c r="N1671" s="28"/>
      <c r="O1671" s="28"/>
    </row>
    <row r="1672" spans="1:15" x14ac:dyDescent="0.2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/>
      <c r="N1672" s="28"/>
      <c r="O1672" s="28"/>
    </row>
    <row r="1673" spans="1:15" x14ac:dyDescent="0.2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/>
      <c r="N1673" s="28"/>
      <c r="O1673" s="28"/>
    </row>
    <row r="1674" spans="1:15" x14ac:dyDescent="0.2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/>
      <c r="N1674" s="28"/>
      <c r="O1674" s="28"/>
    </row>
    <row r="1675" spans="1:15" x14ac:dyDescent="0.2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/>
      <c r="N1675" s="28"/>
      <c r="O1675" s="28"/>
    </row>
    <row r="1676" spans="1:15" x14ac:dyDescent="0.2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/>
      <c r="N1676" s="28"/>
      <c r="O1676" s="28"/>
    </row>
    <row r="1677" spans="1:15" x14ac:dyDescent="0.2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5" x14ac:dyDescent="0.2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/>
      <c r="N1678" s="28"/>
      <c r="O1678" s="28"/>
    </row>
    <row r="1679" spans="1:15" x14ac:dyDescent="0.2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5" x14ac:dyDescent="0.2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5" x14ac:dyDescent="0.2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/>
      <c r="N1681" s="28"/>
      <c r="O1681" s="28"/>
    </row>
    <row r="1682" spans="1:15" x14ac:dyDescent="0.2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5" x14ac:dyDescent="0.2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/>
      <c r="N1683" s="28"/>
      <c r="O1683" s="28"/>
    </row>
    <row r="1684" spans="1:15" x14ac:dyDescent="0.2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/>
      <c r="N1684" s="28"/>
      <c r="O1684" s="28"/>
    </row>
    <row r="1685" spans="1:15" x14ac:dyDescent="0.2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5" x14ac:dyDescent="0.2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5" x14ac:dyDescent="0.2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5" x14ac:dyDescent="0.2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5" x14ac:dyDescent="0.2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5" x14ac:dyDescent="0.2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5" x14ac:dyDescent="0.2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5" x14ac:dyDescent="0.2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5" x14ac:dyDescent="0.2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5" x14ac:dyDescent="0.2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5" x14ac:dyDescent="0.2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/>
      <c r="N1695" s="28"/>
      <c r="O1695" s="28"/>
    </row>
    <row r="1696" spans="1:15" x14ac:dyDescent="0.2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/>
      <c r="N1696" s="28"/>
      <c r="O1696" s="28"/>
    </row>
    <row r="1697" spans="1:15" x14ac:dyDescent="0.2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/>
      <c r="N1697" s="28"/>
      <c r="O1697" s="28"/>
    </row>
    <row r="1698" spans="1:15" x14ac:dyDescent="0.2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5" x14ac:dyDescent="0.2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</row>
    <row r="1700" spans="1:15" x14ac:dyDescent="0.2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/>
      <c r="N1700" s="28"/>
      <c r="O1700" s="28"/>
    </row>
    <row r="1701" spans="1:15" x14ac:dyDescent="0.2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5" x14ac:dyDescent="0.2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5" x14ac:dyDescent="0.2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5" x14ac:dyDescent="0.2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5" x14ac:dyDescent="0.2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5" x14ac:dyDescent="0.2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5" x14ac:dyDescent="0.2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5" x14ac:dyDescent="0.2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/>
      <c r="N1708" s="28"/>
      <c r="O1708" s="28"/>
    </row>
    <row r="1709" spans="1:15" x14ac:dyDescent="0.2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5" x14ac:dyDescent="0.2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5" x14ac:dyDescent="0.2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5" x14ac:dyDescent="0.2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 x14ac:dyDescent="0.2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 x14ac:dyDescent="0.2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 x14ac:dyDescent="0.2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 x14ac:dyDescent="0.2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 x14ac:dyDescent="0.2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 x14ac:dyDescent="0.2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 x14ac:dyDescent="0.2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 x14ac:dyDescent="0.2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 x14ac:dyDescent="0.2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 x14ac:dyDescent="0.2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 x14ac:dyDescent="0.2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 x14ac:dyDescent="0.2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 x14ac:dyDescent="0.2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 x14ac:dyDescent="0.2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 x14ac:dyDescent="0.2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 x14ac:dyDescent="0.2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 x14ac:dyDescent="0.2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 x14ac:dyDescent="0.2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 x14ac:dyDescent="0.2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 x14ac:dyDescent="0.2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 x14ac:dyDescent="0.2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 x14ac:dyDescent="0.2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 x14ac:dyDescent="0.2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 x14ac:dyDescent="0.2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 x14ac:dyDescent="0.2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 x14ac:dyDescent="0.2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 x14ac:dyDescent="0.2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 x14ac:dyDescent="0.2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 x14ac:dyDescent="0.2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 x14ac:dyDescent="0.2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 x14ac:dyDescent="0.2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 x14ac:dyDescent="0.2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 x14ac:dyDescent="0.2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 x14ac:dyDescent="0.2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 x14ac:dyDescent="0.2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 x14ac:dyDescent="0.2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 x14ac:dyDescent="0.2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 x14ac:dyDescent="0.2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 x14ac:dyDescent="0.2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 x14ac:dyDescent="0.2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 x14ac:dyDescent="0.2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 x14ac:dyDescent="0.2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 x14ac:dyDescent="0.2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 x14ac:dyDescent="0.2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 x14ac:dyDescent="0.2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 x14ac:dyDescent="0.2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 x14ac:dyDescent="0.2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 x14ac:dyDescent="0.2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 x14ac:dyDescent="0.2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 x14ac:dyDescent="0.2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 x14ac:dyDescent="0.2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 x14ac:dyDescent="0.2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 x14ac:dyDescent="0.2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 x14ac:dyDescent="0.2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 x14ac:dyDescent="0.2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 x14ac:dyDescent="0.2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 x14ac:dyDescent="0.2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 x14ac:dyDescent="0.2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 x14ac:dyDescent="0.2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 x14ac:dyDescent="0.2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 x14ac:dyDescent="0.2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 x14ac:dyDescent="0.2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 x14ac:dyDescent="0.2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 x14ac:dyDescent="0.2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 x14ac:dyDescent="0.2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 x14ac:dyDescent="0.2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 x14ac:dyDescent="0.2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 x14ac:dyDescent="0.2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 x14ac:dyDescent="0.2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 x14ac:dyDescent="0.2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 x14ac:dyDescent="0.2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 x14ac:dyDescent="0.2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 x14ac:dyDescent="0.2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 x14ac:dyDescent="0.2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 x14ac:dyDescent="0.2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 x14ac:dyDescent="0.2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 x14ac:dyDescent="0.2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 x14ac:dyDescent="0.2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 x14ac:dyDescent="0.2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 x14ac:dyDescent="0.2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 x14ac:dyDescent="0.2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 x14ac:dyDescent="0.2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 x14ac:dyDescent="0.2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 x14ac:dyDescent="0.2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 x14ac:dyDescent="0.2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 x14ac:dyDescent="0.2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 x14ac:dyDescent="0.2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 x14ac:dyDescent="0.2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 x14ac:dyDescent="0.2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 x14ac:dyDescent="0.2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 x14ac:dyDescent="0.2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 x14ac:dyDescent="0.2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 x14ac:dyDescent="0.2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 x14ac:dyDescent="0.2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 x14ac:dyDescent="0.2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 x14ac:dyDescent="0.2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 x14ac:dyDescent="0.2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 x14ac:dyDescent="0.2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 x14ac:dyDescent="0.2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 x14ac:dyDescent="0.2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 x14ac:dyDescent="0.2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 x14ac:dyDescent="0.2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 x14ac:dyDescent="0.2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 x14ac:dyDescent="0.2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 x14ac:dyDescent="0.2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 x14ac:dyDescent="0.2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 x14ac:dyDescent="0.2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 x14ac:dyDescent="0.2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 x14ac:dyDescent="0.2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 x14ac:dyDescent="0.2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 x14ac:dyDescent="0.2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 x14ac:dyDescent="0.2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 x14ac:dyDescent="0.2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 x14ac:dyDescent="0.2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 x14ac:dyDescent="0.2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 x14ac:dyDescent="0.2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 x14ac:dyDescent="0.2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 x14ac:dyDescent="0.2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 x14ac:dyDescent="0.2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 x14ac:dyDescent="0.2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 x14ac:dyDescent="0.2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 x14ac:dyDescent="0.2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 x14ac:dyDescent="0.2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 x14ac:dyDescent="0.2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 x14ac:dyDescent="0.2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 x14ac:dyDescent="0.2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 x14ac:dyDescent="0.2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 x14ac:dyDescent="0.2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 x14ac:dyDescent="0.2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 x14ac:dyDescent="0.2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 x14ac:dyDescent="0.2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 x14ac:dyDescent="0.2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 x14ac:dyDescent="0.2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 x14ac:dyDescent="0.2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 x14ac:dyDescent="0.2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 x14ac:dyDescent="0.2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 x14ac:dyDescent="0.2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 x14ac:dyDescent="0.2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 x14ac:dyDescent="0.2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 x14ac:dyDescent="0.2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 x14ac:dyDescent="0.2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 x14ac:dyDescent="0.2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 x14ac:dyDescent="0.2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 x14ac:dyDescent="0.2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 x14ac:dyDescent="0.2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 x14ac:dyDescent="0.2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 x14ac:dyDescent="0.2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 x14ac:dyDescent="0.2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 x14ac:dyDescent="0.2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 x14ac:dyDescent="0.2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 x14ac:dyDescent="0.2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 x14ac:dyDescent="0.2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 x14ac:dyDescent="0.2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 x14ac:dyDescent="0.2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 x14ac:dyDescent="0.2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 x14ac:dyDescent="0.2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 x14ac:dyDescent="0.2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 x14ac:dyDescent="0.2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 x14ac:dyDescent="0.2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 x14ac:dyDescent="0.2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 x14ac:dyDescent="0.2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 x14ac:dyDescent="0.2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 x14ac:dyDescent="0.2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 x14ac:dyDescent="0.2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 x14ac:dyDescent="0.2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 x14ac:dyDescent="0.2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 x14ac:dyDescent="0.2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 x14ac:dyDescent="0.2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 x14ac:dyDescent="0.2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 x14ac:dyDescent="0.2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 x14ac:dyDescent="0.2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 x14ac:dyDescent="0.2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 x14ac:dyDescent="0.2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 x14ac:dyDescent="0.2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 x14ac:dyDescent="0.2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 x14ac:dyDescent="0.2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 x14ac:dyDescent="0.2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 x14ac:dyDescent="0.2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 x14ac:dyDescent="0.2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 x14ac:dyDescent="0.2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 x14ac:dyDescent="0.2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 x14ac:dyDescent="0.2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 x14ac:dyDescent="0.2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 x14ac:dyDescent="0.2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 x14ac:dyDescent="0.2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 x14ac:dyDescent="0.2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 x14ac:dyDescent="0.2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 x14ac:dyDescent="0.2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 x14ac:dyDescent="0.2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 x14ac:dyDescent="0.2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 x14ac:dyDescent="0.2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 x14ac:dyDescent="0.2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 x14ac:dyDescent="0.2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 x14ac:dyDescent="0.2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 x14ac:dyDescent="0.2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 x14ac:dyDescent="0.2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 x14ac:dyDescent="0.2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 x14ac:dyDescent="0.2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 x14ac:dyDescent="0.2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 x14ac:dyDescent="0.2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 x14ac:dyDescent="0.2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 x14ac:dyDescent="0.2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 x14ac:dyDescent="0.2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 x14ac:dyDescent="0.2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 x14ac:dyDescent="0.2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 x14ac:dyDescent="0.2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 x14ac:dyDescent="0.2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 x14ac:dyDescent="0.2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 x14ac:dyDescent="0.2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 x14ac:dyDescent="0.2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 x14ac:dyDescent="0.2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 x14ac:dyDescent="0.2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 x14ac:dyDescent="0.2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 x14ac:dyDescent="0.2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 x14ac:dyDescent="0.2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 x14ac:dyDescent="0.2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 x14ac:dyDescent="0.2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 x14ac:dyDescent="0.2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 x14ac:dyDescent="0.2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 x14ac:dyDescent="0.2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 x14ac:dyDescent="0.2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 x14ac:dyDescent="0.2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 x14ac:dyDescent="0.2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 x14ac:dyDescent="0.2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 x14ac:dyDescent="0.2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 x14ac:dyDescent="0.2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 x14ac:dyDescent="0.2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 x14ac:dyDescent="0.2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 x14ac:dyDescent="0.2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 x14ac:dyDescent="0.2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 x14ac:dyDescent="0.2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 x14ac:dyDescent="0.2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 x14ac:dyDescent="0.2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 x14ac:dyDescent="0.2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 x14ac:dyDescent="0.2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 x14ac:dyDescent="0.2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 x14ac:dyDescent="0.2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 x14ac:dyDescent="0.2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 x14ac:dyDescent="0.2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 x14ac:dyDescent="0.2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 x14ac:dyDescent="0.2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 x14ac:dyDescent="0.2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 x14ac:dyDescent="0.2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 x14ac:dyDescent="0.2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 x14ac:dyDescent="0.2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 x14ac:dyDescent="0.2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 x14ac:dyDescent="0.2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 x14ac:dyDescent="0.2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 x14ac:dyDescent="0.2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 x14ac:dyDescent="0.2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 x14ac:dyDescent="0.2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 x14ac:dyDescent="0.2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 x14ac:dyDescent="0.2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 x14ac:dyDescent="0.2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 x14ac:dyDescent="0.2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 x14ac:dyDescent="0.2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 x14ac:dyDescent="0.2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 x14ac:dyDescent="0.2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 x14ac:dyDescent="0.2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 x14ac:dyDescent="0.2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 x14ac:dyDescent="0.2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 x14ac:dyDescent="0.2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 x14ac:dyDescent="0.2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 x14ac:dyDescent="0.2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 x14ac:dyDescent="0.2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 x14ac:dyDescent="0.2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 x14ac:dyDescent="0.2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 x14ac:dyDescent="0.2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 x14ac:dyDescent="0.2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 x14ac:dyDescent="0.2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 x14ac:dyDescent="0.2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 x14ac:dyDescent="0.2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 x14ac:dyDescent="0.2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 x14ac:dyDescent="0.2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 x14ac:dyDescent="0.2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 x14ac:dyDescent="0.2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 x14ac:dyDescent="0.2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 x14ac:dyDescent="0.2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 x14ac:dyDescent="0.2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 x14ac:dyDescent="0.2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 x14ac:dyDescent="0.2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 x14ac:dyDescent="0.2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 x14ac:dyDescent="0.2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 x14ac:dyDescent="0.2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 x14ac:dyDescent="0.2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 x14ac:dyDescent="0.2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 x14ac:dyDescent="0.2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 x14ac:dyDescent="0.2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 x14ac:dyDescent="0.2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 x14ac:dyDescent="0.2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 x14ac:dyDescent="0.2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 x14ac:dyDescent="0.2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 x14ac:dyDescent="0.2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 x14ac:dyDescent="0.2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 x14ac:dyDescent="0.2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 x14ac:dyDescent="0.2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 x14ac:dyDescent="0.2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 x14ac:dyDescent="0.2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 x14ac:dyDescent="0.2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 x14ac:dyDescent="0.2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 x14ac:dyDescent="0.2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 x14ac:dyDescent="0.2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 x14ac:dyDescent="0.2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 x14ac:dyDescent="0.2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 x14ac:dyDescent="0.2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 x14ac:dyDescent="0.2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 x14ac:dyDescent="0.2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 x14ac:dyDescent="0.2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 x14ac:dyDescent="0.2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 x14ac:dyDescent="0.2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 x14ac:dyDescent="0.2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 x14ac:dyDescent="0.2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 x14ac:dyDescent="0.2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 x14ac:dyDescent="0.2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 x14ac:dyDescent="0.2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 x14ac:dyDescent="0.2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 x14ac:dyDescent="0.2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 x14ac:dyDescent="0.2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 x14ac:dyDescent="0.2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 x14ac:dyDescent="0.2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 x14ac:dyDescent="0.2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/>
      <c r="N2033" s="28"/>
      <c r="O2033" s="28"/>
    </row>
    <row r="2034" spans="1:15" x14ac:dyDescent="0.2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/>
      <c r="N2034" s="28"/>
      <c r="O2034" s="28"/>
    </row>
    <row r="2035" spans="1:15" x14ac:dyDescent="0.2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 x14ac:dyDescent="0.2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 x14ac:dyDescent="0.2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 x14ac:dyDescent="0.2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 x14ac:dyDescent="0.2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 x14ac:dyDescent="0.2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 x14ac:dyDescent="0.2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 x14ac:dyDescent="0.2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 x14ac:dyDescent="0.2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 x14ac:dyDescent="0.2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 x14ac:dyDescent="0.2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 x14ac:dyDescent="0.2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 x14ac:dyDescent="0.2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 x14ac:dyDescent="0.2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 x14ac:dyDescent="0.2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 x14ac:dyDescent="0.2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 x14ac:dyDescent="0.2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 x14ac:dyDescent="0.2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 x14ac:dyDescent="0.2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 x14ac:dyDescent="0.2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 x14ac:dyDescent="0.2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 x14ac:dyDescent="0.2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 x14ac:dyDescent="0.2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 x14ac:dyDescent="0.2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/>
      <c r="N2058" s="28"/>
      <c r="O2058" s="28"/>
    </row>
    <row r="2059" spans="1:15" x14ac:dyDescent="0.2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 x14ac:dyDescent="0.2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 x14ac:dyDescent="0.2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 x14ac:dyDescent="0.2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/>
      <c r="N2062" s="28"/>
      <c r="O2062" s="28"/>
    </row>
    <row r="2063" spans="1:15" x14ac:dyDescent="0.2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/>
      <c r="N2063" s="28"/>
      <c r="O2063" s="28"/>
    </row>
    <row r="2064" spans="1:15" x14ac:dyDescent="0.2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/>
      <c r="N2064" s="28"/>
      <c r="O2064" s="28"/>
    </row>
    <row r="2065" spans="1:15" x14ac:dyDescent="0.2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 x14ac:dyDescent="0.2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 x14ac:dyDescent="0.2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 x14ac:dyDescent="0.2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 x14ac:dyDescent="0.2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/>
      <c r="N2069" s="28"/>
      <c r="O2069" s="28"/>
    </row>
    <row r="2070" spans="1:15" x14ac:dyDescent="0.2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/>
      <c r="N2070" s="28"/>
      <c r="O2070" s="28"/>
    </row>
    <row r="2071" spans="1:15" x14ac:dyDescent="0.2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/>
      <c r="N2071" s="28"/>
      <c r="O2071" s="28"/>
    </row>
    <row r="2072" spans="1:15" x14ac:dyDescent="0.2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/>
      <c r="N2072" s="28"/>
      <c r="O2072" s="28"/>
    </row>
    <row r="2073" spans="1:15" x14ac:dyDescent="0.2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/>
      <c r="N2073" s="28"/>
      <c r="O2073" s="28"/>
    </row>
    <row r="2074" spans="1:15" x14ac:dyDescent="0.2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/>
      <c r="N2074" s="28"/>
      <c r="O2074" s="28"/>
    </row>
    <row r="2075" spans="1:15" x14ac:dyDescent="0.2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/>
      <c r="N2075" s="28"/>
      <c r="O2075" s="28"/>
    </row>
    <row r="2076" spans="1:15" x14ac:dyDescent="0.2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/>
      <c r="N2076" s="28"/>
      <c r="O2076" s="28"/>
    </row>
    <row r="2077" spans="1:15" x14ac:dyDescent="0.2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/>
      <c r="N2077" s="28"/>
      <c r="O2077" s="28"/>
    </row>
    <row r="2078" spans="1:15" x14ac:dyDescent="0.2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/>
      <c r="N2078" s="28"/>
      <c r="O2078" s="28"/>
    </row>
    <row r="2079" spans="1:15" x14ac:dyDescent="0.2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/>
      <c r="N2079" s="28"/>
      <c r="O2079" s="28"/>
    </row>
    <row r="2080" spans="1:15" x14ac:dyDescent="0.2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/>
      <c r="N2080" s="28"/>
      <c r="O2080" s="28"/>
    </row>
    <row r="2081" spans="1:15" x14ac:dyDescent="0.2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/>
      <c r="N2081" s="28"/>
      <c r="O2081" s="28"/>
    </row>
    <row r="2082" spans="1:15" x14ac:dyDescent="0.2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 x14ac:dyDescent="0.2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 x14ac:dyDescent="0.2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 x14ac:dyDescent="0.2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 x14ac:dyDescent="0.2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 x14ac:dyDescent="0.2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/>
      <c r="N2087" s="28"/>
      <c r="O2087" s="28"/>
    </row>
    <row r="2088" spans="1:15" x14ac:dyDescent="0.2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 x14ac:dyDescent="0.2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 x14ac:dyDescent="0.2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 x14ac:dyDescent="0.2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 x14ac:dyDescent="0.2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 x14ac:dyDescent="0.2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 x14ac:dyDescent="0.2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/>
      <c r="N2094" s="28"/>
      <c r="O2094" s="28"/>
    </row>
    <row r="2095" spans="1:15" x14ac:dyDescent="0.2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 x14ac:dyDescent="0.2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 x14ac:dyDescent="0.2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 x14ac:dyDescent="0.2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 x14ac:dyDescent="0.2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 x14ac:dyDescent="0.2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 x14ac:dyDescent="0.2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 x14ac:dyDescent="0.2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 x14ac:dyDescent="0.2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 x14ac:dyDescent="0.2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 x14ac:dyDescent="0.2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 x14ac:dyDescent="0.2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/>
      <c r="O2106" s="28"/>
    </row>
    <row r="2107" spans="1:15" x14ac:dyDescent="0.2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 x14ac:dyDescent="0.2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 x14ac:dyDescent="0.2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 x14ac:dyDescent="0.2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/>
      <c r="N2110" s="28"/>
      <c r="O2110" s="28"/>
    </row>
    <row r="2111" spans="1:15" x14ac:dyDescent="0.2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/>
      <c r="N2111" s="28"/>
      <c r="O2111" s="28"/>
    </row>
    <row r="2112" spans="1:15" x14ac:dyDescent="0.2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/>
      <c r="N2112" s="28"/>
      <c r="O2112" s="28"/>
    </row>
    <row r="2113" spans="1:15" x14ac:dyDescent="0.2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/>
      <c r="N2113" s="28"/>
      <c r="O2113" s="28"/>
    </row>
    <row r="2114" spans="1:15" x14ac:dyDescent="0.2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/>
      <c r="N2114" s="28"/>
      <c r="O2114" s="28"/>
    </row>
    <row r="2115" spans="1:15" x14ac:dyDescent="0.2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 x14ac:dyDescent="0.2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/>
      <c r="N2116" s="28"/>
      <c r="O2116" s="28"/>
    </row>
    <row r="2117" spans="1:15" x14ac:dyDescent="0.2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 x14ac:dyDescent="0.2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/>
      <c r="N2118" s="28"/>
      <c r="O2118" s="28"/>
    </row>
    <row r="2119" spans="1:15" x14ac:dyDescent="0.2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 x14ac:dyDescent="0.2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 x14ac:dyDescent="0.2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 x14ac:dyDescent="0.2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 x14ac:dyDescent="0.2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 x14ac:dyDescent="0.2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 x14ac:dyDescent="0.2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 x14ac:dyDescent="0.2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 x14ac:dyDescent="0.2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 x14ac:dyDescent="0.2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 x14ac:dyDescent="0.2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 x14ac:dyDescent="0.2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 x14ac:dyDescent="0.2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 x14ac:dyDescent="0.2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 x14ac:dyDescent="0.2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/>
      <c r="N2133" s="28"/>
      <c r="O2133" s="28"/>
    </row>
    <row r="2134" spans="1:15" x14ac:dyDescent="0.2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 x14ac:dyDescent="0.2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/>
      <c r="N2135" s="28"/>
      <c r="O2135" s="28"/>
    </row>
    <row r="2136" spans="1:15" x14ac:dyDescent="0.2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 x14ac:dyDescent="0.2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 x14ac:dyDescent="0.2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/>
      <c r="N2138" s="28"/>
      <c r="O2138" s="28"/>
    </row>
    <row r="2139" spans="1:15" x14ac:dyDescent="0.2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 x14ac:dyDescent="0.2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 x14ac:dyDescent="0.2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 x14ac:dyDescent="0.2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/>
      <c r="N2142" s="28"/>
      <c r="O2142" s="28"/>
    </row>
    <row r="2143" spans="1:15" x14ac:dyDescent="0.2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 x14ac:dyDescent="0.2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 x14ac:dyDescent="0.2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/>
      <c r="N2145" s="28"/>
      <c r="O2145" s="28"/>
    </row>
    <row r="2146" spans="1:15" x14ac:dyDescent="0.2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 x14ac:dyDescent="0.2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 x14ac:dyDescent="0.2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 x14ac:dyDescent="0.2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 x14ac:dyDescent="0.2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 x14ac:dyDescent="0.2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 x14ac:dyDescent="0.2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 x14ac:dyDescent="0.2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 x14ac:dyDescent="0.2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 x14ac:dyDescent="0.2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 x14ac:dyDescent="0.2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 x14ac:dyDescent="0.2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/>
      <c r="N2157" s="28"/>
      <c r="O2157" s="28"/>
    </row>
    <row r="2158" spans="1:15" x14ac:dyDescent="0.2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 x14ac:dyDescent="0.2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 x14ac:dyDescent="0.2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 x14ac:dyDescent="0.2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 x14ac:dyDescent="0.2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 x14ac:dyDescent="0.2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 x14ac:dyDescent="0.2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 x14ac:dyDescent="0.2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 x14ac:dyDescent="0.2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 x14ac:dyDescent="0.2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 x14ac:dyDescent="0.2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 x14ac:dyDescent="0.2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 x14ac:dyDescent="0.2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 x14ac:dyDescent="0.2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 x14ac:dyDescent="0.2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 x14ac:dyDescent="0.2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 x14ac:dyDescent="0.2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 x14ac:dyDescent="0.2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 x14ac:dyDescent="0.2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 x14ac:dyDescent="0.2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 x14ac:dyDescent="0.2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 x14ac:dyDescent="0.2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 x14ac:dyDescent="0.2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 x14ac:dyDescent="0.2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 x14ac:dyDescent="0.2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 x14ac:dyDescent="0.2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 x14ac:dyDescent="0.2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 x14ac:dyDescent="0.2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 x14ac:dyDescent="0.2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 x14ac:dyDescent="0.2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 x14ac:dyDescent="0.2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 x14ac:dyDescent="0.2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 x14ac:dyDescent="0.2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 x14ac:dyDescent="0.2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 x14ac:dyDescent="0.2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 x14ac:dyDescent="0.2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 x14ac:dyDescent="0.2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 x14ac:dyDescent="0.2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 x14ac:dyDescent="0.2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 x14ac:dyDescent="0.2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 x14ac:dyDescent="0.2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 x14ac:dyDescent="0.2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 x14ac:dyDescent="0.2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 x14ac:dyDescent="0.2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 x14ac:dyDescent="0.2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 x14ac:dyDescent="0.2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 x14ac:dyDescent="0.2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 x14ac:dyDescent="0.2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 x14ac:dyDescent="0.2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 x14ac:dyDescent="0.2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 x14ac:dyDescent="0.2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 x14ac:dyDescent="0.2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 x14ac:dyDescent="0.2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 x14ac:dyDescent="0.2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 x14ac:dyDescent="0.2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 x14ac:dyDescent="0.2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 x14ac:dyDescent="0.2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 x14ac:dyDescent="0.2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 x14ac:dyDescent="0.2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 x14ac:dyDescent="0.2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 x14ac:dyDescent="0.2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 x14ac:dyDescent="0.2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 x14ac:dyDescent="0.2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 x14ac:dyDescent="0.2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 x14ac:dyDescent="0.2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 x14ac:dyDescent="0.2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 x14ac:dyDescent="0.2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 x14ac:dyDescent="0.2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 x14ac:dyDescent="0.2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 x14ac:dyDescent="0.2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 x14ac:dyDescent="0.2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 x14ac:dyDescent="0.2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 x14ac:dyDescent="0.2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 x14ac:dyDescent="0.2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 x14ac:dyDescent="0.2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 x14ac:dyDescent="0.2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 x14ac:dyDescent="0.2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 x14ac:dyDescent="0.2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 x14ac:dyDescent="0.2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 x14ac:dyDescent="0.2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 x14ac:dyDescent="0.2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 x14ac:dyDescent="0.2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 x14ac:dyDescent="0.2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 x14ac:dyDescent="0.2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 x14ac:dyDescent="0.2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 x14ac:dyDescent="0.2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 x14ac:dyDescent="0.2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 x14ac:dyDescent="0.2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 x14ac:dyDescent="0.2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 x14ac:dyDescent="0.2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 x14ac:dyDescent="0.2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 x14ac:dyDescent="0.2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 x14ac:dyDescent="0.2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 x14ac:dyDescent="0.2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 x14ac:dyDescent="0.2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 x14ac:dyDescent="0.2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 x14ac:dyDescent="0.2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 x14ac:dyDescent="0.2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 x14ac:dyDescent="0.2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 x14ac:dyDescent="0.2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 x14ac:dyDescent="0.2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 x14ac:dyDescent="0.2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 x14ac:dyDescent="0.2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 x14ac:dyDescent="0.2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 x14ac:dyDescent="0.2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 x14ac:dyDescent="0.2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 x14ac:dyDescent="0.2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 x14ac:dyDescent="0.2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 x14ac:dyDescent="0.2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 x14ac:dyDescent="0.2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 x14ac:dyDescent="0.2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 x14ac:dyDescent="0.2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 x14ac:dyDescent="0.2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 x14ac:dyDescent="0.2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 x14ac:dyDescent="0.2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 x14ac:dyDescent="0.2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 x14ac:dyDescent="0.2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 x14ac:dyDescent="0.2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 x14ac:dyDescent="0.2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 x14ac:dyDescent="0.2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 x14ac:dyDescent="0.2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 x14ac:dyDescent="0.2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 x14ac:dyDescent="0.2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 x14ac:dyDescent="0.2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 x14ac:dyDescent="0.2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 x14ac:dyDescent="0.2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 x14ac:dyDescent="0.2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 x14ac:dyDescent="0.2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 x14ac:dyDescent="0.2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 x14ac:dyDescent="0.2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 x14ac:dyDescent="0.2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 x14ac:dyDescent="0.2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 x14ac:dyDescent="0.2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 x14ac:dyDescent="0.2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 x14ac:dyDescent="0.2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 x14ac:dyDescent="0.2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 x14ac:dyDescent="0.2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 x14ac:dyDescent="0.2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 x14ac:dyDescent="0.2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 x14ac:dyDescent="0.2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 x14ac:dyDescent="0.2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 x14ac:dyDescent="0.2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 x14ac:dyDescent="0.2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 x14ac:dyDescent="0.2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 x14ac:dyDescent="0.2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 x14ac:dyDescent="0.2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 x14ac:dyDescent="0.2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 x14ac:dyDescent="0.2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 x14ac:dyDescent="0.2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 x14ac:dyDescent="0.2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 x14ac:dyDescent="0.2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 x14ac:dyDescent="0.2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 x14ac:dyDescent="0.2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 x14ac:dyDescent="0.2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 x14ac:dyDescent="0.2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 x14ac:dyDescent="0.2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 x14ac:dyDescent="0.2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 x14ac:dyDescent="0.2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 x14ac:dyDescent="0.2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 x14ac:dyDescent="0.2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 x14ac:dyDescent="0.2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 x14ac:dyDescent="0.2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 x14ac:dyDescent="0.2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 x14ac:dyDescent="0.2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 x14ac:dyDescent="0.2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 x14ac:dyDescent="0.2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 x14ac:dyDescent="0.2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 x14ac:dyDescent="0.2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 x14ac:dyDescent="0.2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 x14ac:dyDescent="0.2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 x14ac:dyDescent="0.2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 x14ac:dyDescent="0.2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 x14ac:dyDescent="0.2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 x14ac:dyDescent="0.2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 x14ac:dyDescent="0.2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 x14ac:dyDescent="0.2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 x14ac:dyDescent="0.2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 x14ac:dyDescent="0.2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 x14ac:dyDescent="0.2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 x14ac:dyDescent="0.2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 x14ac:dyDescent="0.2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9" customFormat="1" x14ac:dyDescent="0.25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9" customFormat="1" x14ac:dyDescent="0.25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 x14ac:dyDescent="0.25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 x14ac:dyDescent="0.25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 x14ac:dyDescent="0.25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 x14ac:dyDescent="0.25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 x14ac:dyDescent="0.25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 x14ac:dyDescent="0.25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 x14ac:dyDescent="0.25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 x14ac:dyDescent="0.25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 x14ac:dyDescent="0.25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 x14ac:dyDescent="0.25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 x14ac:dyDescent="0.25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 x14ac:dyDescent="0.25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 x14ac:dyDescent="0.25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 x14ac:dyDescent="0.2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 x14ac:dyDescent="0.2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 x14ac:dyDescent="0.2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 x14ac:dyDescent="0.2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 x14ac:dyDescent="0.2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 x14ac:dyDescent="0.2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 x14ac:dyDescent="0.2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 x14ac:dyDescent="0.2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 x14ac:dyDescent="0.2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 x14ac:dyDescent="0.2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 x14ac:dyDescent="0.2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 x14ac:dyDescent="0.2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 x14ac:dyDescent="0.2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 x14ac:dyDescent="0.2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 x14ac:dyDescent="0.2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 x14ac:dyDescent="0.2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 x14ac:dyDescent="0.2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 x14ac:dyDescent="0.2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 x14ac:dyDescent="0.2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 x14ac:dyDescent="0.2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 x14ac:dyDescent="0.2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 x14ac:dyDescent="0.2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 x14ac:dyDescent="0.25"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510</v>
      </c>
      <c r="H2376" s="27" t="s">
        <v>511</v>
      </c>
      <c r="I2376" s="27" t="s">
        <v>84</v>
      </c>
      <c r="J2376" s="27" t="s">
        <v>85</v>
      </c>
      <c r="K2376" s="27" t="s">
        <v>512</v>
      </c>
      <c r="L2376" s="27" t="s">
        <v>513</v>
      </c>
      <c r="M2376" s="28"/>
      <c r="N2376" s="28"/>
      <c r="O2376" s="28"/>
    </row>
    <row r="2377" spans="1:15" x14ac:dyDescent="0.25"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510</v>
      </c>
      <c r="H2377" s="27" t="s">
        <v>511</v>
      </c>
      <c r="I2377" s="27" t="s">
        <v>90</v>
      </c>
      <c r="J2377" s="27" t="s">
        <v>91</v>
      </c>
      <c r="K2377" s="27" t="s">
        <v>512</v>
      </c>
      <c r="L2377" s="27" t="s">
        <v>513</v>
      </c>
      <c r="M2377" s="28"/>
      <c r="N2377" s="28"/>
      <c r="O2377" s="28"/>
    </row>
    <row r="2378" spans="1:15" x14ac:dyDescent="0.2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92</v>
      </c>
      <c r="J2378" s="27" t="s">
        <v>93</v>
      </c>
      <c r="K2378" s="27" t="s">
        <v>512</v>
      </c>
      <c r="L2378" s="27" t="s">
        <v>513</v>
      </c>
      <c r="M2378" s="28"/>
      <c r="N2378" s="28"/>
      <c r="O2378" s="28"/>
    </row>
    <row r="2379" spans="1:15" x14ac:dyDescent="0.2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134</v>
      </c>
      <c r="J2379" s="27" t="s">
        <v>135</v>
      </c>
      <c r="K2379" s="27" t="s">
        <v>512</v>
      </c>
      <c r="L2379" s="27" t="s">
        <v>513</v>
      </c>
      <c r="M2379" s="28"/>
      <c r="N2379" s="28"/>
      <c r="O2379" s="28"/>
    </row>
    <row r="2380" spans="1:15" x14ac:dyDescent="0.2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94</v>
      </c>
      <c r="J2380" s="27" t="s">
        <v>95</v>
      </c>
      <c r="K2380" s="27" t="s">
        <v>512</v>
      </c>
      <c r="L2380" s="27" t="s">
        <v>513</v>
      </c>
      <c r="M2380" s="28"/>
      <c r="N2380" s="28"/>
      <c r="O2380" s="28"/>
    </row>
    <row r="2381" spans="1:15" x14ac:dyDescent="0.2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172</v>
      </c>
      <c r="J2381" s="27" t="s">
        <v>173</v>
      </c>
      <c r="K2381" s="27" t="s">
        <v>512</v>
      </c>
      <c r="L2381" s="27" t="s">
        <v>513</v>
      </c>
      <c r="M2381" s="28"/>
      <c r="N2381" s="28"/>
      <c r="O2381" s="28"/>
    </row>
    <row r="2382" spans="1:15" x14ac:dyDescent="0.2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136</v>
      </c>
      <c r="J2382" s="27" t="s">
        <v>137</v>
      </c>
      <c r="K2382" s="27" t="s">
        <v>512</v>
      </c>
      <c r="L2382" s="27" t="s">
        <v>513</v>
      </c>
      <c r="M2382" s="28"/>
      <c r="N2382" s="28"/>
      <c r="O2382" s="28"/>
    </row>
    <row r="2383" spans="1:15" x14ac:dyDescent="0.2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164</v>
      </c>
      <c r="J2383" s="27" t="s">
        <v>165</v>
      </c>
      <c r="K2383" s="27" t="s">
        <v>512</v>
      </c>
      <c r="L2383" s="27" t="s">
        <v>513</v>
      </c>
      <c r="M2383" s="28"/>
      <c r="N2383" s="28"/>
      <c r="O2383" s="28"/>
    </row>
    <row r="2384" spans="1:15" x14ac:dyDescent="0.2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154</v>
      </c>
      <c r="J2384" s="27" t="s">
        <v>155</v>
      </c>
      <c r="K2384" s="27" t="s">
        <v>512</v>
      </c>
      <c r="L2384" s="27" t="s">
        <v>513</v>
      </c>
      <c r="M2384" s="28"/>
      <c r="N2384" s="28"/>
      <c r="O2384" s="28"/>
    </row>
    <row r="2385" spans="2:15" x14ac:dyDescent="0.2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182</v>
      </c>
      <c r="J2385" s="27" t="s">
        <v>183</v>
      </c>
      <c r="K2385" s="27" t="s">
        <v>512</v>
      </c>
      <c r="L2385" s="27" t="s">
        <v>513</v>
      </c>
      <c r="M2385" s="28"/>
      <c r="N2385" s="28"/>
      <c r="O2385" s="28"/>
    </row>
    <row r="2386" spans="2:15" x14ac:dyDescent="0.2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132</v>
      </c>
      <c r="J2386" s="27" t="s">
        <v>133</v>
      </c>
      <c r="K2386" s="27" t="s">
        <v>512</v>
      </c>
      <c r="L2386" s="27" t="s">
        <v>513</v>
      </c>
      <c r="M2386" s="28"/>
      <c r="N2386" s="28"/>
      <c r="O2386" s="28"/>
    </row>
    <row r="2387" spans="2:15" x14ac:dyDescent="0.2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158</v>
      </c>
      <c r="J2387" s="27" t="s">
        <v>159</v>
      </c>
      <c r="K2387" s="27" t="s">
        <v>512</v>
      </c>
      <c r="L2387" s="27" t="s">
        <v>513</v>
      </c>
      <c r="M2387" s="28"/>
      <c r="N2387" s="28"/>
      <c r="O2387" s="28"/>
    </row>
    <row r="2388" spans="2:15" x14ac:dyDescent="0.2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199</v>
      </c>
      <c r="J2388" s="27" t="s">
        <v>200</v>
      </c>
      <c r="K2388" s="27" t="s">
        <v>512</v>
      </c>
      <c r="L2388" s="27" t="s">
        <v>513</v>
      </c>
      <c r="M2388" s="28"/>
      <c r="N2388" s="28"/>
      <c r="O2388" s="28"/>
    </row>
    <row r="2389" spans="2:15" x14ac:dyDescent="0.2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116</v>
      </c>
      <c r="J2389" s="27" t="s">
        <v>117</v>
      </c>
      <c r="K2389" s="27" t="s">
        <v>512</v>
      </c>
      <c r="L2389" s="27" t="s">
        <v>513</v>
      </c>
      <c r="M2389" s="28"/>
      <c r="N2389" s="28"/>
      <c r="O2389" s="28"/>
    </row>
    <row r="2390" spans="2:15" x14ac:dyDescent="0.2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144</v>
      </c>
      <c r="J2390" s="27" t="s">
        <v>145</v>
      </c>
      <c r="K2390" s="27" t="s">
        <v>512</v>
      </c>
      <c r="L2390" s="27" t="s">
        <v>513</v>
      </c>
      <c r="M2390" s="28"/>
      <c r="N2390" s="28"/>
      <c r="O2390" s="28"/>
    </row>
    <row r="2391" spans="2:15" x14ac:dyDescent="0.2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138</v>
      </c>
      <c r="J2391" s="27" t="s">
        <v>139</v>
      </c>
      <c r="K2391" s="27" t="s">
        <v>512</v>
      </c>
      <c r="L2391" s="27" t="s">
        <v>513</v>
      </c>
      <c r="M2391" s="28"/>
      <c r="N2391" s="28"/>
      <c r="O2391" s="28"/>
    </row>
    <row r="2392" spans="2:15" x14ac:dyDescent="0.2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146</v>
      </c>
      <c r="J2392" s="27" t="s">
        <v>147</v>
      </c>
      <c r="K2392" s="27" t="s">
        <v>512</v>
      </c>
      <c r="L2392" s="27" t="s">
        <v>513</v>
      </c>
      <c r="M2392" s="28"/>
      <c r="N2392" s="28"/>
      <c r="O2392" s="28"/>
    </row>
    <row r="2393" spans="2:15" x14ac:dyDescent="0.2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98</v>
      </c>
      <c r="J2393" s="27" t="s">
        <v>99</v>
      </c>
      <c r="K2393" s="27" t="s">
        <v>512</v>
      </c>
      <c r="L2393" s="27" t="s">
        <v>513</v>
      </c>
      <c r="M2393" s="28"/>
      <c r="N2393" s="28"/>
      <c r="O2393" s="28"/>
    </row>
    <row r="2394" spans="2:15" x14ac:dyDescent="0.2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514</v>
      </c>
      <c r="J2394" s="27" t="s">
        <v>515</v>
      </c>
      <c r="K2394" s="27" t="s">
        <v>512</v>
      </c>
      <c r="L2394" s="27" t="s">
        <v>513</v>
      </c>
      <c r="M2394" s="28"/>
      <c r="N2394" s="28"/>
      <c r="O2394" s="28"/>
    </row>
    <row r="2395" spans="2:15" x14ac:dyDescent="0.2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516</v>
      </c>
      <c r="J2395" s="27" t="s">
        <v>517</v>
      </c>
      <c r="K2395" s="27" t="s">
        <v>512</v>
      </c>
      <c r="L2395" s="27" t="s">
        <v>513</v>
      </c>
      <c r="M2395" s="28"/>
      <c r="N2395" s="28"/>
      <c r="O2395" s="28"/>
    </row>
    <row r="2396" spans="2:15" x14ac:dyDescent="0.2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248</v>
      </c>
      <c r="J2396" s="27" t="s">
        <v>188</v>
      </c>
      <c r="K2396" s="27" t="s">
        <v>512</v>
      </c>
      <c r="L2396" s="27" t="s">
        <v>513</v>
      </c>
      <c r="M2396" s="28"/>
      <c r="N2396" s="28"/>
      <c r="O2396" s="28"/>
    </row>
    <row r="2397" spans="2:15" x14ac:dyDescent="0.2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332</v>
      </c>
      <c r="J2397" s="27" t="s">
        <v>333</v>
      </c>
      <c r="K2397" s="27" t="s">
        <v>512</v>
      </c>
      <c r="L2397" s="27" t="s">
        <v>513</v>
      </c>
      <c r="M2397" s="28"/>
      <c r="N2397" s="28"/>
      <c r="O2397" s="28"/>
    </row>
    <row r="2398" spans="2:15" x14ac:dyDescent="0.2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108</v>
      </c>
      <c r="J2398" s="27" t="s">
        <v>109</v>
      </c>
      <c r="K2398" s="27" t="s">
        <v>512</v>
      </c>
      <c r="L2398" s="27" t="s">
        <v>513</v>
      </c>
      <c r="M2398" s="28"/>
      <c r="N2398" s="28"/>
      <c r="O2398" s="28"/>
    </row>
    <row r="2399" spans="2:15" x14ac:dyDescent="0.2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203</v>
      </c>
      <c r="J2399" s="27" t="s">
        <v>204</v>
      </c>
      <c r="K2399" s="27" t="s">
        <v>512</v>
      </c>
      <c r="L2399" s="27" t="s">
        <v>513</v>
      </c>
      <c r="M2399" s="28"/>
      <c r="N2399" s="28"/>
      <c r="O2399" s="28"/>
    </row>
    <row r="2400" spans="2:15" x14ac:dyDescent="0.2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512</v>
      </c>
      <c r="L2400" s="27" t="s">
        <v>513</v>
      </c>
      <c r="M2400" s="28"/>
      <c r="N2400" s="28"/>
      <c r="O2400" s="28"/>
    </row>
    <row r="2401" spans="2:15" x14ac:dyDescent="0.2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 t="s">
        <v>90</v>
      </c>
      <c r="J2401" s="27" t="s">
        <v>91</v>
      </c>
      <c r="K2401" s="27" t="s">
        <v>512</v>
      </c>
      <c r="L2401" s="27" t="s">
        <v>513</v>
      </c>
      <c r="M2401" s="28"/>
      <c r="N2401" s="28"/>
      <c r="O2401" s="28"/>
    </row>
    <row r="2402" spans="2:15" x14ac:dyDescent="0.2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92</v>
      </c>
      <c r="J2402" s="27" t="s">
        <v>93</v>
      </c>
      <c r="K2402" s="27" t="s">
        <v>512</v>
      </c>
      <c r="L2402" s="27" t="s">
        <v>513</v>
      </c>
      <c r="M2402" s="28"/>
      <c r="N2402" s="28"/>
      <c r="O2402" s="28"/>
    </row>
    <row r="2403" spans="2:15" x14ac:dyDescent="0.2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134</v>
      </c>
      <c r="J2403" s="27" t="s">
        <v>135</v>
      </c>
      <c r="K2403" s="27" t="s">
        <v>512</v>
      </c>
      <c r="L2403" s="27" t="s">
        <v>513</v>
      </c>
      <c r="M2403" s="28"/>
      <c r="N2403" s="28"/>
      <c r="O2403" s="28"/>
    </row>
    <row r="2404" spans="2:15" x14ac:dyDescent="0.2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94</v>
      </c>
      <c r="J2404" s="27" t="s">
        <v>95</v>
      </c>
      <c r="K2404" s="27" t="s">
        <v>512</v>
      </c>
      <c r="L2404" s="27" t="s">
        <v>513</v>
      </c>
      <c r="M2404" s="28"/>
      <c r="N2404" s="28"/>
      <c r="O2404" s="28"/>
    </row>
    <row r="2405" spans="2:15" x14ac:dyDescent="0.2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172</v>
      </c>
      <c r="J2405" s="27" t="s">
        <v>173</v>
      </c>
      <c r="K2405" s="27" t="s">
        <v>512</v>
      </c>
      <c r="L2405" s="27" t="s">
        <v>513</v>
      </c>
      <c r="M2405" s="28"/>
      <c r="N2405" s="28"/>
      <c r="O2405" s="28"/>
    </row>
    <row r="2406" spans="2:15" x14ac:dyDescent="0.2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136</v>
      </c>
      <c r="J2406" s="27" t="s">
        <v>137</v>
      </c>
      <c r="K2406" s="27" t="s">
        <v>512</v>
      </c>
      <c r="L2406" s="27" t="s">
        <v>513</v>
      </c>
      <c r="M2406" s="28"/>
      <c r="N2406" s="28"/>
      <c r="O2406" s="28"/>
    </row>
    <row r="2407" spans="2:15" x14ac:dyDescent="0.2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154</v>
      </c>
      <c r="J2407" s="27" t="s">
        <v>155</v>
      </c>
      <c r="K2407" s="27" t="s">
        <v>512</v>
      </c>
      <c r="L2407" s="27" t="s">
        <v>513</v>
      </c>
      <c r="M2407" s="28"/>
      <c r="N2407" s="28"/>
      <c r="O2407" s="28"/>
    </row>
    <row r="2408" spans="2:15" x14ac:dyDescent="0.2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164</v>
      </c>
      <c r="J2408" s="27" t="s">
        <v>165</v>
      </c>
      <c r="K2408" s="27" t="s">
        <v>512</v>
      </c>
      <c r="L2408" s="27" t="s">
        <v>513</v>
      </c>
      <c r="M2408" s="28"/>
      <c r="N2408" s="28"/>
      <c r="O2408" s="28"/>
    </row>
    <row r="2409" spans="2:15" x14ac:dyDescent="0.2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182</v>
      </c>
      <c r="J2409" s="27" t="s">
        <v>183</v>
      </c>
      <c r="K2409" s="27" t="s">
        <v>512</v>
      </c>
      <c r="L2409" s="27" t="s">
        <v>513</v>
      </c>
      <c r="M2409" s="28"/>
      <c r="N2409" s="28"/>
      <c r="O2409" s="28"/>
    </row>
    <row r="2410" spans="2:15" x14ac:dyDescent="0.2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132</v>
      </c>
      <c r="J2410" s="27" t="s">
        <v>133</v>
      </c>
      <c r="K2410" s="27" t="s">
        <v>512</v>
      </c>
      <c r="L2410" s="27" t="s">
        <v>513</v>
      </c>
      <c r="M2410" s="28"/>
      <c r="N2410" s="28"/>
      <c r="O2410" s="28"/>
    </row>
    <row r="2411" spans="2:15" x14ac:dyDescent="0.2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158</v>
      </c>
      <c r="J2411" s="27" t="s">
        <v>159</v>
      </c>
      <c r="K2411" s="27" t="s">
        <v>512</v>
      </c>
      <c r="L2411" s="27" t="s">
        <v>513</v>
      </c>
      <c r="M2411" s="28"/>
      <c r="N2411" s="28"/>
      <c r="O2411" s="28"/>
    </row>
    <row r="2412" spans="2:15" x14ac:dyDescent="0.2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199</v>
      </c>
      <c r="J2412" s="27" t="s">
        <v>200</v>
      </c>
      <c r="K2412" s="27" t="s">
        <v>512</v>
      </c>
      <c r="L2412" s="27" t="s">
        <v>513</v>
      </c>
      <c r="M2412" s="28"/>
      <c r="N2412" s="28"/>
      <c r="O2412" s="28"/>
    </row>
    <row r="2413" spans="2:15" x14ac:dyDescent="0.2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116</v>
      </c>
      <c r="J2413" s="27" t="s">
        <v>117</v>
      </c>
      <c r="K2413" s="27" t="s">
        <v>512</v>
      </c>
      <c r="L2413" s="27" t="s">
        <v>513</v>
      </c>
      <c r="M2413" s="28"/>
      <c r="N2413" s="28"/>
      <c r="O2413" s="28"/>
    </row>
    <row r="2414" spans="2:15" x14ac:dyDescent="0.2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144</v>
      </c>
      <c r="J2414" s="27" t="s">
        <v>145</v>
      </c>
      <c r="K2414" s="27" t="s">
        <v>512</v>
      </c>
      <c r="L2414" s="27" t="s">
        <v>513</v>
      </c>
      <c r="M2414" s="28"/>
      <c r="N2414" s="28"/>
      <c r="O2414" s="28"/>
    </row>
    <row r="2415" spans="2:15" x14ac:dyDescent="0.2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138</v>
      </c>
      <c r="J2415" s="27" t="s">
        <v>139</v>
      </c>
      <c r="K2415" s="27" t="s">
        <v>512</v>
      </c>
      <c r="L2415" s="27" t="s">
        <v>513</v>
      </c>
      <c r="M2415" s="28"/>
      <c r="N2415" s="28"/>
      <c r="O2415" s="28"/>
    </row>
    <row r="2416" spans="2:15" x14ac:dyDescent="0.2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146</v>
      </c>
      <c r="J2416" s="27" t="s">
        <v>147</v>
      </c>
      <c r="K2416" s="27" t="s">
        <v>512</v>
      </c>
      <c r="L2416" s="27" t="s">
        <v>513</v>
      </c>
      <c r="M2416" s="28"/>
      <c r="N2416" s="28"/>
      <c r="O2416" s="28"/>
    </row>
    <row r="2417" spans="2:15" x14ac:dyDescent="0.2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98</v>
      </c>
      <c r="J2417" s="27" t="s">
        <v>99</v>
      </c>
      <c r="K2417" s="27" t="s">
        <v>512</v>
      </c>
      <c r="L2417" s="27" t="s">
        <v>513</v>
      </c>
      <c r="M2417" s="28"/>
      <c r="N2417" s="28"/>
      <c r="O2417" s="28"/>
    </row>
    <row r="2418" spans="2:15" x14ac:dyDescent="0.2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246</v>
      </c>
      <c r="J2418" s="27" t="s">
        <v>247</v>
      </c>
      <c r="K2418" s="27" t="s">
        <v>512</v>
      </c>
      <c r="L2418" s="27" t="s">
        <v>513</v>
      </c>
      <c r="M2418" s="28"/>
      <c r="N2418" s="28"/>
      <c r="O2418" s="28"/>
    </row>
    <row r="2419" spans="2:15" x14ac:dyDescent="0.2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202</v>
      </c>
      <c r="J2419" s="27" t="s">
        <v>43</v>
      </c>
      <c r="K2419" s="27" t="s">
        <v>512</v>
      </c>
      <c r="L2419" s="27" t="s">
        <v>513</v>
      </c>
      <c r="M2419" s="28"/>
      <c r="N2419" s="28"/>
      <c r="O2419" s="28"/>
    </row>
    <row r="2420" spans="2:15" x14ac:dyDescent="0.2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187</v>
      </c>
      <c r="J2420" s="27" t="s">
        <v>188</v>
      </c>
      <c r="K2420" s="27" t="s">
        <v>512</v>
      </c>
      <c r="L2420" s="27" t="s">
        <v>513</v>
      </c>
      <c r="M2420" s="28"/>
      <c r="N2420" s="28"/>
      <c r="O2420" s="28"/>
    </row>
    <row r="2421" spans="2:15" x14ac:dyDescent="0.2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518</v>
      </c>
      <c r="J2421" s="27" t="s">
        <v>333</v>
      </c>
      <c r="K2421" s="27" t="s">
        <v>512</v>
      </c>
      <c r="L2421" s="27" t="s">
        <v>513</v>
      </c>
      <c r="M2421" s="28"/>
      <c r="N2421" s="28"/>
      <c r="O2421" s="28"/>
    </row>
    <row r="2422" spans="2:15" x14ac:dyDescent="0.2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108</v>
      </c>
      <c r="J2422" s="27" t="s">
        <v>109</v>
      </c>
      <c r="K2422" s="27" t="s">
        <v>512</v>
      </c>
      <c r="L2422" s="27" t="s">
        <v>513</v>
      </c>
      <c r="M2422" s="28"/>
      <c r="N2422" s="28"/>
      <c r="O2422" s="28"/>
    </row>
    <row r="2423" spans="2:15" x14ac:dyDescent="0.2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203</v>
      </c>
      <c r="J2423" s="27" t="s">
        <v>204</v>
      </c>
      <c r="K2423" s="27" t="s">
        <v>512</v>
      </c>
      <c r="L2423" s="27" t="s">
        <v>513</v>
      </c>
      <c r="M2423" s="28"/>
      <c r="N2423" s="28"/>
      <c r="O2423" s="28"/>
    </row>
    <row r="2424" spans="2:15" x14ac:dyDescent="0.25">
      <c r="B2424" s="31"/>
      <c r="C2424" s="31"/>
      <c r="D2424" s="31"/>
      <c r="E2424" s="32"/>
      <c r="F2424" s="32"/>
      <c r="G2424" s="32"/>
      <c r="H2424" s="32"/>
      <c r="I2424" s="32"/>
      <c r="J2424" s="32"/>
      <c r="K2424" s="32"/>
      <c r="L2424" s="32"/>
      <c r="M2424" s="33">
        <f>SUM(M91:M2423)</f>
        <v>0</v>
      </c>
      <c r="N2424" s="33">
        <f>SUM(N91:N2375)</f>
        <v>0</v>
      </c>
      <c r="O2424" s="33">
        <f>SUM(O91:O2375)</f>
        <v>0</v>
      </c>
    </row>
  </sheetData>
  <autoFilter ref="A1:O2424" xr:uid="{00000000-0009-0000-0000-000000000000}"/>
  <sortState xmlns:xlrd2="http://schemas.microsoft.com/office/spreadsheetml/2017/richdata2"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AA995"/>
  <sheetViews>
    <sheetView tabSelected="1" workbookViewId="0">
      <selection activeCell="D36" sqref="D36"/>
    </sheetView>
  </sheetViews>
  <sheetFormatPr defaultColWidth="14.42578125" defaultRowHeight="15" x14ac:dyDescent="0.3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x14ac:dyDescent="0.3">
      <c r="A1" s="1"/>
      <c r="B1" s="2" t="s">
        <v>0</v>
      </c>
      <c r="C1" s="312" t="s">
        <v>664</v>
      </c>
      <c r="D1" s="312"/>
      <c r="E1" s="31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3">
      <c r="A2" s="1"/>
      <c r="B2" s="2" t="s">
        <v>1</v>
      </c>
      <c r="C2" s="312" t="s">
        <v>665</v>
      </c>
      <c r="D2" s="312"/>
      <c r="E2" s="31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3">
      <c r="A3" s="3"/>
      <c r="B3" s="2" t="s">
        <v>2</v>
      </c>
      <c r="C3" s="312" t="s">
        <v>666</v>
      </c>
      <c r="D3" s="312"/>
      <c r="E3" s="31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3">
      <c r="A4" s="4"/>
      <c r="B4" s="2" t="s">
        <v>3</v>
      </c>
      <c r="C4" s="312" t="s">
        <v>667</v>
      </c>
      <c r="D4" s="312"/>
      <c r="E4" s="31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3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3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 x14ac:dyDescent="0.3">
      <c r="B7" s="315" t="s">
        <v>4</v>
      </c>
      <c r="C7" s="314"/>
      <c r="D7" s="314"/>
      <c r="E7" s="31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 x14ac:dyDescent="0.3">
      <c r="B8" s="315" t="s">
        <v>5</v>
      </c>
      <c r="C8" s="314"/>
      <c r="D8" s="314"/>
      <c r="E8" s="31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 x14ac:dyDescent="0.3">
      <c r="B9" s="313"/>
      <c r="C9" s="314"/>
      <c r="D9" s="314"/>
      <c r="E9" s="31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 x14ac:dyDescent="0.3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 x14ac:dyDescent="0.3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 x14ac:dyDescent="0.3">
      <c r="A12" s="7"/>
      <c r="B12" s="7" t="s">
        <v>9</v>
      </c>
      <c r="C12" s="8">
        <f>+C13+C14</f>
        <v>22999328</v>
      </c>
      <c r="D12" s="8">
        <f>+D13+D14</f>
        <v>23154218</v>
      </c>
      <c r="E12" s="8">
        <f>+E13+E14</f>
        <v>23469825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 x14ac:dyDescent="0.3">
      <c r="A13" s="9">
        <v>6</v>
      </c>
      <c r="B13" s="7" t="s">
        <v>10</v>
      </c>
      <c r="C13" s="134">
        <f>'PLAN PRIHODA I PRIMITAKA '!C26</f>
        <v>22990928</v>
      </c>
      <c r="D13" s="134">
        <f>'PLAN PRIHODA I PRIMITAKA '!C79</f>
        <v>23145818</v>
      </c>
      <c r="E13" s="134">
        <f>'PLAN PRIHODA I PRIMITAKA '!C132</f>
        <v>23461425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 x14ac:dyDescent="0.3">
      <c r="A14" s="9">
        <v>7</v>
      </c>
      <c r="B14" s="10" t="s">
        <v>11</v>
      </c>
      <c r="C14" s="134">
        <f>'PLAN PRIHODA I PRIMITAKA '!C37</f>
        <v>8400</v>
      </c>
      <c r="D14" s="134">
        <f>'PLAN PRIHODA I PRIMITAKA '!C90</f>
        <v>8400</v>
      </c>
      <c r="E14" s="134">
        <f>'PLAN PRIHODA I PRIMITAKA '!C143</f>
        <v>8400</v>
      </c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 x14ac:dyDescent="0.3">
      <c r="A15" s="12"/>
      <c r="B15" s="10" t="s">
        <v>12</v>
      </c>
      <c r="C15" s="13">
        <f>+C16+C17</f>
        <v>23504328</v>
      </c>
      <c r="D15" s="13">
        <f>+D16+D17</f>
        <v>23559218</v>
      </c>
      <c r="E15" s="13">
        <f>+E16+E17</f>
        <v>23774825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 x14ac:dyDescent="0.3">
      <c r="A16" s="12">
        <v>3</v>
      </c>
      <c r="B16" s="7" t="s">
        <v>13</v>
      </c>
      <c r="C16" s="134">
        <f>'PLAN RASHODA'!C4</f>
        <v>23208928</v>
      </c>
      <c r="D16" s="134">
        <f>'PLAN RASHODA'!C67</f>
        <v>23263818</v>
      </c>
      <c r="E16" s="134">
        <f>'PLAN RASHODA'!C86</f>
        <v>23479425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 x14ac:dyDescent="0.3">
      <c r="A17" s="9">
        <v>4</v>
      </c>
      <c r="B17" s="10" t="s">
        <v>14</v>
      </c>
      <c r="C17" s="134">
        <f>'PLAN RASHODA'!C42</f>
        <v>295400</v>
      </c>
      <c r="D17" s="134">
        <f>'PLAN RASHODA'!C76</f>
        <v>295400</v>
      </c>
      <c r="E17" s="134">
        <f>'PLAN RASHODA'!C95</f>
        <v>295400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 x14ac:dyDescent="0.3">
      <c r="A18" s="7"/>
      <c r="B18" s="7" t="s">
        <v>15</v>
      </c>
      <c r="C18" s="8">
        <f>+C12-C15</f>
        <v>-505000</v>
      </c>
      <c r="D18" s="8">
        <f>+D12-D15</f>
        <v>-405000</v>
      </c>
      <c r="E18" s="8">
        <f>+E12-E15</f>
        <v>-305000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 x14ac:dyDescent="0.3">
      <c r="B19" s="313"/>
      <c r="C19" s="314"/>
      <c r="D19" s="314"/>
      <c r="E19" s="31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 x14ac:dyDescent="0.3">
      <c r="A20" s="209"/>
      <c r="B20" s="209"/>
      <c r="C20" s="209" t="s">
        <v>6</v>
      </c>
      <c r="D20" s="209" t="s">
        <v>7</v>
      </c>
      <c r="E20" s="209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 x14ac:dyDescent="0.3">
      <c r="A21" s="204" t="s">
        <v>16</v>
      </c>
      <c r="B21" s="204" t="s">
        <v>17</v>
      </c>
      <c r="C21" s="134">
        <f>'PLAN PRIHODA I PRIMITAKA '!C5</f>
        <v>1215000</v>
      </c>
      <c r="D21" s="210">
        <f>-C22</f>
        <v>710000</v>
      </c>
      <c r="E21" s="210">
        <f>-D22</f>
        <v>305000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 x14ac:dyDescent="0.3">
      <c r="A22" s="204" t="s">
        <v>18</v>
      </c>
      <c r="B22" s="204" t="s">
        <v>19</v>
      </c>
      <c r="C22" s="134">
        <f>'PLAN PRIHODA I PRIMITAKA '!C7</f>
        <v>-710000</v>
      </c>
      <c r="D22" s="134">
        <f>'PLAN PRIHODA I PRIMITAKA '!C60</f>
        <v>-305000</v>
      </c>
      <c r="E22" s="134">
        <f>'PLAN PRIHODA I PRIMITAKA '!C113</f>
        <v>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 x14ac:dyDescent="0.3">
      <c r="B23" s="313"/>
      <c r="C23" s="314"/>
      <c r="D23" s="314"/>
      <c r="E23" s="31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 x14ac:dyDescent="0.3">
      <c r="A24" s="209"/>
      <c r="B24" s="209"/>
      <c r="C24" s="209" t="s">
        <v>6</v>
      </c>
      <c r="D24" s="209" t="s">
        <v>7</v>
      </c>
      <c r="E24" s="209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 x14ac:dyDescent="0.3">
      <c r="A25" s="211">
        <v>8</v>
      </c>
      <c r="B25" s="212" t="s">
        <v>20</v>
      </c>
      <c r="C25" s="213"/>
      <c r="D25" s="213"/>
      <c r="E25" s="213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 x14ac:dyDescent="0.3">
      <c r="A26" s="211">
        <v>5</v>
      </c>
      <c r="B26" s="212" t="s">
        <v>21</v>
      </c>
      <c r="C26" s="213"/>
      <c r="D26" s="213"/>
      <c r="E26" s="213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 x14ac:dyDescent="0.3">
      <c r="A27" s="212"/>
      <c r="B27" s="212" t="s">
        <v>22</v>
      </c>
      <c r="C27" s="214">
        <f>+C25-C26</f>
        <v>0</v>
      </c>
      <c r="D27" s="214">
        <f>+D25-D26</f>
        <v>0</v>
      </c>
      <c r="E27" s="214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 x14ac:dyDescent="0.3">
      <c r="B28" s="313"/>
      <c r="C28" s="314"/>
      <c r="D28" s="314"/>
      <c r="E28" s="31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 x14ac:dyDescent="0.3">
      <c r="A29" s="103"/>
      <c r="B29" s="103" t="s">
        <v>23</v>
      </c>
      <c r="C29" s="104">
        <f>+C18+C21+C22+C27</f>
        <v>0</v>
      </c>
      <c r="D29" s="104">
        <f>+D18+D21+D22+D27</f>
        <v>0</v>
      </c>
      <c r="E29" s="104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3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3">
      <c r="A31" s="5"/>
      <c r="B31" s="204" t="s">
        <v>631</v>
      </c>
      <c r="C31" s="205">
        <f>+C12+C15+C21+C22+C27</f>
        <v>47008656</v>
      </c>
      <c r="D31" s="205">
        <f>+D12+D15+D21+D22+D27</f>
        <v>47118436</v>
      </c>
      <c r="E31" s="205">
        <f>+E12+E15+E21+E22+E27</f>
        <v>47549650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3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BB574"/>
  <sheetViews>
    <sheetView topLeftCell="F1" zoomScaleNormal="100" workbookViewId="0">
      <pane ySplit="2" topLeftCell="A3" activePane="bottomLeft" state="frozen"/>
      <selection pane="bottomLeft" activeCell="H290" sqref="H290"/>
    </sheetView>
  </sheetViews>
  <sheetFormatPr defaultRowHeight="15" x14ac:dyDescent="0.25"/>
  <cols>
    <col min="1" max="2" width="9.140625" hidden="1" customWidth="1"/>
    <col min="3" max="3" width="6.85546875" hidden="1" customWidth="1"/>
    <col min="4" max="4" width="18" hidden="1" customWidth="1"/>
    <col min="5" max="5" width="7.28515625" hidden="1" customWidth="1"/>
    <col min="6" max="6" width="1.140625" customWidth="1"/>
    <col min="7" max="7" width="7" customWidth="1"/>
    <col min="8" max="8" width="44.28515625" bestFit="1" customWidth="1"/>
    <col min="9" max="9" width="9.42578125" bestFit="1" customWidth="1"/>
    <col min="10" max="10" width="32.7109375" customWidth="1"/>
    <col min="11" max="11" width="8.7109375" customWidth="1"/>
    <col min="12" max="12" width="57.85546875" bestFit="1" customWidth="1"/>
    <col min="13" max="13" width="12.42578125" style="34" customWidth="1"/>
    <col min="14" max="14" width="11.140625" style="34" customWidth="1"/>
    <col min="15" max="15" width="11.42578125" style="34" customWidth="1"/>
    <col min="16" max="16" width="10.5703125" hidden="1" customWidth="1"/>
    <col min="17" max="19" width="11.7109375" hidden="1" customWidth="1"/>
    <col min="20" max="49" width="9.140625" hidden="1" customWidth="1"/>
    <col min="50" max="53" width="0" hidden="1" customWidth="1"/>
  </cols>
  <sheetData>
    <row r="1" spans="2:15" x14ac:dyDescent="0.25">
      <c r="G1" s="219" t="s">
        <v>668</v>
      </c>
    </row>
    <row r="2" spans="2:15" ht="36" customHeight="1" x14ac:dyDescent="0.25">
      <c r="B2" s="105"/>
      <c r="C2" s="105" t="s">
        <v>65</v>
      </c>
      <c r="D2" s="105" t="s">
        <v>66</v>
      </c>
      <c r="E2" s="106" t="s">
        <v>67</v>
      </c>
      <c r="F2" s="106" t="s">
        <v>68</v>
      </c>
      <c r="G2" s="106" t="s">
        <v>69</v>
      </c>
      <c r="H2" s="106" t="s">
        <v>70</v>
      </c>
      <c r="I2" s="107" t="s">
        <v>71</v>
      </c>
      <c r="J2" s="106" t="s">
        <v>72</v>
      </c>
      <c r="K2" s="107" t="s">
        <v>73</v>
      </c>
      <c r="L2" s="106" t="s">
        <v>74</v>
      </c>
      <c r="M2" s="108" t="s">
        <v>75</v>
      </c>
      <c r="N2" s="108" t="s">
        <v>76</v>
      </c>
      <c r="O2" s="108" t="s">
        <v>77</v>
      </c>
    </row>
    <row r="3" spans="2:15" x14ac:dyDescent="0.2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16</v>
      </c>
      <c r="J3" s="93"/>
      <c r="K3" s="27"/>
      <c r="L3" s="90"/>
      <c r="M3" s="28"/>
      <c r="N3" s="28"/>
      <c r="O3" s="28"/>
    </row>
    <row r="4" spans="2:15" x14ac:dyDescent="0.25">
      <c r="B4" s="26" t="s">
        <v>408</v>
      </c>
      <c r="C4" s="91"/>
      <c r="D4" s="91"/>
      <c r="E4" s="27" t="s">
        <v>80</v>
      </c>
      <c r="F4" s="27" t="s">
        <v>81</v>
      </c>
      <c r="G4" s="92">
        <v>11</v>
      </c>
      <c r="H4" s="92" t="s">
        <v>83</v>
      </c>
      <c r="I4" s="92" t="s">
        <v>18</v>
      </c>
      <c r="J4" s="27"/>
      <c r="K4" s="27"/>
      <c r="L4" s="90"/>
      <c r="M4" s="28"/>
      <c r="N4" s="28"/>
      <c r="O4" s="28"/>
    </row>
    <row r="5" spans="2:15" x14ac:dyDescent="0.25">
      <c r="B5" s="26" t="s">
        <v>408</v>
      </c>
      <c r="C5" s="91"/>
      <c r="D5" s="91"/>
      <c r="E5" s="27" t="s">
        <v>80</v>
      </c>
      <c r="F5" s="27" t="s">
        <v>81</v>
      </c>
      <c r="G5" s="92">
        <v>11</v>
      </c>
      <c r="H5" s="92" t="s">
        <v>83</v>
      </c>
      <c r="I5" s="92">
        <v>671</v>
      </c>
      <c r="J5" s="93" t="s">
        <v>507</v>
      </c>
      <c r="K5" s="27"/>
      <c r="L5" s="90" t="s">
        <v>506</v>
      </c>
      <c r="M5" s="28">
        <f>291437+365732+15582+15010117+1620000</f>
        <v>17302868</v>
      </c>
      <c r="N5" s="28">
        <f>15737758+1620000</f>
        <v>17357758</v>
      </c>
      <c r="O5" s="28">
        <f>15953365+1620000</f>
        <v>17573365</v>
      </c>
    </row>
    <row r="6" spans="2:15" x14ac:dyDescent="0.2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16</v>
      </c>
      <c r="J6" s="93"/>
      <c r="K6" s="27"/>
      <c r="L6" s="90"/>
      <c r="M6" s="28"/>
      <c r="N6" s="28"/>
      <c r="O6" s="28"/>
    </row>
    <row r="7" spans="2:15" x14ac:dyDescent="0.25">
      <c r="B7" s="26" t="s">
        <v>408</v>
      </c>
      <c r="C7" s="91"/>
      <c r="D7" s="91"/>
      <c r="E7" s="27" t="s">
        <v>80</v>
      </c>
      <c r="F7" s="27" t="s">
        <v>81</v>
      </c>
      <c r="G7" s="92">
        <v>12</v>
      </c>
      <c r="H7" s="92" t="s">
        <v>511</v>
      </c>
      <c r="I7" s="92" t="s">
        <v>18</v>
      </c>
      <c r="J7" s="27"/>
      <c r="K7" s="27"/>
      <c r="L7" s="90"/>
      <c r="M7" s="28"/>
      <c r="N7" s="28"/>
      <c r="O7" s="28"/>
    </row>
    <row r="8" spans="2:15" x14ac:dyDescent="0.25">
      <c r="B8" s="26" t="s">
        <v>408</v>
      </c>
      <c r="C8" s="91"/>
      <c r="D8" s="91"/>
      <c r="E8" s="27" t="s">
        <v>80</v>
      </c>
      <c r="F8" s="27" t="s">
        <v>81</v>
      </c>
      <c r="G8" s="92">
        <v>12</v>
      </c>
      <c r="H8" s="92" t="s">
        <v>511</v>
      </c>
      <c r="I8" s="92">
        <v>671</v>
      </c>
      <c r="J8" s="93" t="s">
        <v>507</v>
      </c>
      <c r="K8" s="27"/>
      <c r="L8" s="90"/>
      <c r="M8" s="28"/>
      <c r="N8" s="28"/>
      <c r="O8" s="28"/>
    </row>
    <row r="9" spans="2:15" x14ac:dyDescent="0.2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16</v>
      </c>
      <c r="J9" s="27"/>
      <c r="K9" s="27"/>
      <c r="L9" s="90" t="s">
        <v>506</v>
      </c>
      <c r="M9" s="28">
        <v>450000</v>
      </c>
      <c r="N9" s="28">
        <v>250000</v>
      </c>
      <c r="O9" s="28">
        <v>100000</v>
      </c>
    </row>
    <row r="10" spans="2:15" x14ac:dyDescent="0.25">
      <c r="B10" s="26" t="s">
        <v>408</v>
      </c>
      <c r="C10" s="91"/>
      <c r="D10" s="91"/>
      <c r="E10" s="27" t="s">
        <v>80</v>
      </c>
      <c r="F10" s="27" t="s">
        <v>81</v>
      </c>
      <c r="G10" s="92">
        <v>31</v>
      </c>
      <c r="H10" s="92" t="s">
        <v>161</v>
      </c>
      <c r="I10" s="92" t="s">
        <v>18</v>
      </c>
      <c r="J10" s="27"/>
      <c r="K10" s="27"/>
      <c r="L10" s="90" t="s">
        <v>506</v>
      </c>
      <c r="M10" s="28">
        <v>-250000</v>
      </c>
      <c r="N10" s="28">
        <v>-100000</v>
      </c>
      <c r="O10" s="28">
        <v>0</v>
      </c>
    </row>
    <row r="11" spans="2:15" x14ac:dyDescent="0.2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410</v>
      </c>
      <c r="J11" s="27" t="s">
        <v>411</v>
      </c>
      <c r="K11" s="27"/>
      <c r="L11" s="90" t="s">
        <v>506</v>
      </c>
      <c r="M11" s="28"/>
      <c r="N11" s="28"/>
      <c r="O11" s="28"/>
    </row>
    <row r="12" spans="2:15" x14ac:dyDescent="0.2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412</v>
      </c>
      <c r="J12" s="27" t="s">
        <v>413</v>
      </c>
      <c r="K12" s="27"/>
      <c r="L12" s="90" t="s">
        <v>506</v>
      </c>
      <c r="M12" s="28"/>
      <c r="N12" s="28"/>
      <c r="O12" s="28"/>
    </row>
    <row r="13" spans="2:15" x14ac:dyDescent="0.2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414</v>
      </c>
      <c r="J13" s="27" t="s">
        <v>415</v>
      </c>
      <c r="K13" s="27"/>
      <c r="L13" s="90" t="s">
        <v>506</v>
      </c>
      <c r="M13" s="28">
        <v>2000</v>
      </c>
      <c r="N13" s="28">
        <v>2000</v>
      </c>
      <c r="O13" s="28">
        <v>2000</v>
      </c>
    </row>
    <row r="14" spans="2:15" x14ac:dyDescent="0.2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416</v>
      </c>
      <c r="J14" s="27" t="s">
        <v>417</v>
      </c>
      <c r="K14" s="27"/>
      <c r="L14" s="90" t="s">
        <v>506</v>
      </c>
      <c r="M14" s="28">
        <v>1000</v>
      </c>
      <c r="N14" s="28">
        <v>1000</v>
      </c>
      <c r="O14" s="28">
        <v>1000</v>
      </c>
    </row>
    <row r="15" spans="2:15" x14ac:dyDescent="0.2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418</v>
      </c>
      <c r="J15" s="27" t="s">
        <v>419</v>
      </c>
      <c r="K15" s="27"/>
      <c r="L15" s="90" t="s">
        <v>506</v>
      </c>
      <c r="M15" s="28">
        <v>10000</v>
      </c>
      <c r="N15" s="28">
        <v>10000</v>
      </c>
      <c r="O15" s="28">
        <v>10000</v>
      </c>
    </row>
    <row r="16" spans="2:15" x14ac:dyDescent="0.2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420</v>
      </c>
      <c r="J16" s="27" t="s">
        <v>421</v>
      </c>
      <c r="K16" s="27"/>
      <c r="L16" s="90" t="s">
        <v>506</v>
      </c>
      <c r="M16" s="28"/>
      <c r="N16" s="28"/>
      <c r="O16" s="28"/>
    </row>
    <row r="17" spans="2:15" x14ac:dyDescent="0.2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422</v>
      </c>
      <c r="J17" s="27" t="s">
        <v>423</v>
      </c>
      <c r="K17" s="27"/>
      <c r="L17" s="90" t="s">
        <v>506</v>
      </c>
      <c r="M17" s="28"/>
      <c r="N17" s="28"/>
      <c r="O17" s="28"/>
    </row>
    <row r="18" spans="2:15" x14ac:dyDescent="0.2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424</v>
      </c>
      <c r="J18" s="27" t="s">
        <v>425</v>
      </c>
      <c r="K18" s="27"/>
      <c r="L18" s="90" t="s">
        <v>506</v>
      </c>
      <c r="M18" s="28"/>
      <c r="N18" s="28"/>
      <c r="O18" s="28"/>
    </row>
    <row r="19" spans="2:15" x14ac:dyDescent="0.2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426</v>
      </c>
      <c r="J19" s="27" t="s">
        <v>28</v>
      </c>
      <c r="K19" s="27"/>
      <c r="L19" s="90" t="s">
        <v>506</v>
      </c>
      <c r="M19" s="28"/>
      <c r="N19" s="28"/>
      <c r="O19" s="28"/>
    </row>
    <row r="20" spans="2:15" x14ac:dyDescent="0.25">
      <c r="B20" s="26" t="s">
        <v>408</v>
      </c>
      <c r="C20" s="91"/>
      <c r="D20" s="91"/>
      <c r="E20" s="27" t="s">
        <v>80</v>
      </c>
      <c r="F20" s="27" t="s">
        <v>81</v>
      </c>
      <c r="G20" s="27">
        <v>31</v>
      </c>
      <c r="H20" s="27" t="s">
        <v>161</v>
      </c>
      <c r="I20" s="27" t="s">
        <v>427</v>
      </c>
      <c r="J20" s="27" t="s">
        <v>29</v>
      </c>
      <c r="K20" s="27"/>
      <c r="L20" s="90" t="s">
        <v>506</v>
      </c>
      <c r="M20" s="28">
        <v>714900</v>
      </c>
      <c r="N20" s="28">
        <v>764900</v>
      </c>
      <c r="O20" s="28">
        <v>814900</v>
      </c>
    </row>
    <row r="21" spans="2:15" x14ac:dyDescent="0.2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16</v>
      </c>
      <c r="J21" s="27"/>
      <c r="K21" s="27"/>
      <c r="L21" s="90" t="s">
        <v>506</v>
      </c>
      <c r="M21" s="28">
        <v>750000</v>
      </c>
      <c r="N21" s="28">
        <v>450000</v>
      </c>
      <c r="O21" s="28">
        <v>200000</v>
      </c>
    </row>
    <row r="22" spans="2:15" x14ac:dyDescent="0.25">
      <c r="B22" s="26" t="s">
        <v>408</v>
      </c>
      <c r="C22" s="91"/>
      <c r="D22" s="91"/>
      <c r="E22" s="27" t="s">
        <v>80</v>
      </c>
      <c r="F22" s="27" t="s">
        <v>81</v>
      </c>
      <c r="G22" s="92">
        <v>43</v>
      </c>
      <c r="H22" s="92" t="s">
        <v>171</v>
      </c>
      <c r="I22" s="92" t="s">
        <v>18</v>
      </c>
      <c r="J22" s="27"/>
      <c r="K22" s="27"/>
      <c r="L22" s="90" t="s">
        <v>506</v>
      </c>
      <c r="M22" s="28">
        <v>-450000</v>
      </c>
      <c r="N22" s="28">
        <v>-200000</v>
      </c>
      <c r="O22" s="28">
        <v>0</v>
      </c>
    </row>
    <row r="23" spans="2:15" x14ac:dyDescent="0.2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428</v>
      </c>
      <c r="J23" s="27" t="s">
        <v>429</v>
      </c>
      <c r="K23" s="27"/>
      <c r="L23" s="90" t="s">
        <v>506</v>
      </c>
      <c r="M23" s="28"/>
      <c r="N23" s="28"/>
      <c r="O23" s="28"/>
    </row>
    <row r="24" spans="2:15" x14ac:dyDescent="0.2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430</v>
      </c>
      <c r="J24" s="27" t="s">
        <v>30</v>
      </c>
      <c r="K24" s="27"/>
      <c r="L24" s="90" t="s">
        <v>506</v>
      </c>
      <c r="M24" s="28"/>
      <c r="N24" s="28"/>
      <c r="O24" s="28"/>
    </row>
    <row r="25" spans="2:15" x14ac:dyDescent="0.2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431</v>
      </c>
      <c r="J25" s="27" t="s">
        <v>432</v>
      </c>
      <c r="K25" s="27"/>
      <c r="L25" s="90" t="s">
        <v>506</v>
      </c>
      <c r="M25" s="28"/>
      <c r="N25" s="28"/>
      <c r="O25" s="28"/>
    </row>
    <row r="26" spans="2:15" x14ac:dyDescent="0.2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433</v>
      </c>
      <c r="J26" s="27" t="s">
        <v>434</v>
      </c>
      <c r="K26" s="27"/>
      <c r="L26" s="90" t="s">
        <v>506</v>
      </c>
      <c r="M26" s="28">
        <f>4697000-20000-210000</f>
        <v>4467000</v>
      </c>
      <c r="N26" s="28">
        <f>4747000-20000-210000</f>
        <v>4517000</v>
      </c>
      <c r="O26" s="28">
        <f>4797000-20000-210000</f>
        <v>4567000</v>
      </c>
    </row>
    <row r="27" spans="2:15" x14ac:dyDescent="0.2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435</v>
      </c>
      <c r="J27" s="27" t="s">
        <v>436</v>
      </c>
      <c r="K27" s="27"/>
      <c r="L27" s="90" t="s">
        <v>506</v>
      </c>
      <c r="M27" s="28">
        <v>20000</v>
      </c>
      <c r="N27" s="28">
        <v>20000</v>
      </c>
      <c r="O27" s="28">
        <v>20000</v>
      </c>
    </row>
    <row r="28" spans="2:15" x14ac:dyDescent="0.2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437</v>
      </c>
      <c r="J28" s="27" t="s">
        <v>171</v>
      </c>
      <c r="K28" s="27"/>
      <c r="L28" s="90" t="s">
        <v>506</v>
      </c>
      <c r="M28" s="28">
        <v>210000</v>
      </c>
      <c r="N28" s="28">
        <v>210000</v>
      </c>
      <c r="O28" s="28">
        <v>210000</v>
      </c>
    </row>
    <row r="29" spans="2:15" x14ac:dyDescent="0.2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438</v>
      </c>
      <c r="J29" s="27" t="s">
        <v>439</v>
      </c>
      <c r="K29" s="27"/>
      <c r="L29" s="90" t="s">
        <v>506</v>
      </c>
      <c r="M29" s="28"/>
      <c r="N29" s="28"/>
      <c r="O29" s="28"/>
    </row>
    <row r="30" spans="2:15" x14ac:dyDescent="0.25">
      <c r="B30" s="26" t="s">
        <v>408</v>
      </c>
      <c r="C30" s="91"/>
      <c r="D30" s="91"/>
      <c r="E30" s="27" t="s">
        <v>80</v>
      </c>
      <c r="F30" s="27" t="s">
        <v>81</v>
      </c>
      <c r="G30" s="27">
        <v>43</v>
      </c>
      <c r="H30" s="27" t="s">
        <v>171</v>
      </c>
      <c r="I30" s="27" t="s">
        <v>440</v>
      </c>
      <c r="J30" s="27" t="s">
        <v>441</v>
      </c>
      <c r="K30" s="27"/>
      <c r="L30" s="90" t="s">
        <v>506</v>
      </c>
      <c r="M30" s="28"/>
      <c r="N30" s="28"/>
      <c r="O30" s="28"/>
    </row>
    <row r="31" spans="2:15" x14ac:dyDescent="0.2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16</v>
      </c>
      <c r="J31" s="27"/>
      <c r="K31" s="27"/>
      <c r="L31" s="90" t="s">
        <v>506</v>
      </c>
      <c r="M31" s="28"/>
      <c r="N31" s="28"/>
      <c r="O31" s="28"/>
    </row>
    <row r="32" spans="2:15" ht="14.25" customHeight="1" x14ac:dyDescent="0.25">
      <c r="B32" s="26" t="s">
        <v>408</v>
      </c>
      <c r="C32" s="91"/>
      <c r="D32" s="91"/>
      <c r="E32" s="27" t="s">
        <v>80</v>
      </c>
      <c r="F32" s="27" t="s">
        <v>81</v>
      </c>
      <c r="G32" s="92">
        <v>51</v>
      </c>
      <c r="H32" s="92" t="s">
        <v>151</v>
      </c>
      <c r="I32" s="92" t="s">
        <v>18</v>
      </c>
      <c r="J32" s="27"/>
      <c r="K32" s="27"/>
      <c r="L32" s="90" t="s">
        <v>506</v>
      </c>
      <c r="M32" s="28"/>
      <c r="N32" s="28"/>
      <c r="O32" s="28"/>
    </row>
    <row r="33" spans="2:15" x14ac:dyDescent="0.2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442</v>
      </c>
      <c r="J33" s="27" t="s">
        <v>443</v>
      </c>
      <c r="K33" s="27"/>
      <c r="L33" s="90" t="s">
        <v>506</v>
      </c>
      <c r="M33" s="28"/>
      <c r="N33" s="28"/>
      <c r="O33" s="28"/>
    </row>
    <row r="34" spans="2:15" x14ac:dyDescent="0.2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444</v>
      </c>
      <c r="J34" s="27" t="s">
        <v>445</v>
      </c>
      <c r="K34" s="27"/>
      <c r="L34" s="90" t="s">
        <v>506</v>
      </c>
      <c r="M34" s="28"/>
      <c r="N34" s="28"/>
      <c r="O34" s="28"/>
    </row>
    <row r="35" spans="2:15" x14ac:dyDescent="0.2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446</v>
      </c>
      <c r="J35" s="27" t="s">
        <v>31</v>
      </c>
      <c r="K35" s="27"/>
      <c r="L35" s="90" t="s">
        <v>506</v>
      </c>
      <c r="M35" s="28">
        <v>127000</v>
      </c>
      <c r="N35" s="28">
        <v>127000</v>
      </c>
      <c r="O35" s="28">
        <v>127000</v>
      </c>
    </row>
    <row r="36" spans="2:15" x14ac:dyDescent="0.2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447</v>
      </c>
      <c r="J36" s="27" t="s">
        <v>448</v>
      </c>
      <c r="K36" s="27"/>
      <c r="L36" s="90" t="s">
        <v>506</v>
      </c>
      <c r="M36" s="28"/>
      <c r="N36" s="28"/>
      <c r="O36" s="28"/>
    </row>
    <row r="37" spans="2:15" x14ac:dyDescent="0.25">
      <c r="B37" s="26" t="s">
        <v>408</v>
      </c>
      <c r="C37" s="91"/>
      <c r="D37" s="91"/>
      <c r="E37" s="27" t="s">
        <v>80</v>
      </c>
      <c r="F37" s="27" t="s">
        <v>81</v>
      </c>
      <c r="G37" s="27">
        <v>51</v>
      </c>
      <c r="H37" s="27" t="s">
        <v>151</v>
      </c>
      <c r="I37" s="27" t="s">
        <v>449</v>
      </c>
      <c r="J37" s="27" t="s">
        <v>32</v>
      </c>
      <c r="K37" s="27"/>
      <c r="L37" s="90" t="s">
        <v>506</v>
      </c>
      <c r="M37" s="28"/>
      <c r="N37" s="28"/>
      <c r="O37" s="28"/>
    </row>
    <row r="38" spans="2:15" x14ac:dyDescent="0.2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16</v>
      </c>
      <c r="J38" s="27"/>
      <c r="K38" s="27"/>
      <c r="L38" s="90" t="s">
        <v>506</v>
      </c>
      <c r="M38" s="28"/>
      <c r="N38" s="28"/>
      <c r="O38" s="28"/>
    </row>
    <row r="39" spans="2:15" x14ac:dyDescent="0.25">
      <c r="B39" s="26" t="s">
        <v>408</v>
      </c>
      <c r="C39" s="91"/>
      <c r="D39" s="91"/>
      <c r="E39" s="27" t="s">
        <v>80</v>
      </c>
      <c r="F39" s="27" t="s">
        <v>81</v>
      </c>
      <c r="G39" s="92">
        <v>52</v>
      </c>
      <c r="H39" s="92" t="s">
        <v>198</v>
      </c>
      <c r="I39" s="92" t="s">
        <v>18</v>
      </c>
      <c r="J39" s="27"/>
      <c r="K39" s="27"/>
      <c r="L39" s="90" t="s">
        <v>506</v>
      </c>
      <c r="M39" s="28"/>
      <c r="N39" s="28"/>
      <c r="O39" s="28"/>
    </row>
    <row r="40" spans="2:15" x14ac:dyDescent="0.2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33</v>
      </c>
      <c r="J40" s="27" t="s">
        <v>34</v>
      </c>
      <c r="K40" s="27"/>
      <c r="L40" s="90" t="s">
        <v>506</v>
      </c>
      <c r="M40" s="28"/>
      <c r="N40" s="28"/>
      <c r="O40" s="28"/>
    </row>
    <row r="41" spans="2:15" x14ac:dyDescent="0.2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35</v>
      </c>
      <c r="J41" s="27" t="s">
        <v>36</v>
      </c>
      <c r="K41" s="27"/>
      <c r="L41" s="90" t="s">
        <v>506</v>
      </c>
      <c r="M41" s="28"/>
      <c r="N41" s="28"/>
      <c r="O41" s="28"/>
    </row>
    <row r="42" spans="2:15" x14ac:dyDescent="0.2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450</v>
      </c>
      <c r="J42" s="27" t="s">
        <v>37</v>
      </c>
      <c r="K42" s="27"/>
      <c r="L42" s="90" t="s">
        <v>506</v>
      </c>
      <c r="M42" s="28"/>
      <c r="N42" s="28"/>
      <c r="O42" s="28"/>
    </row>
    <row r="43" spans="2:15" x14ac:dyDescent="0.2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451</v>
      </c>
      <c r="J43" s="27" t="s">
        <v>38</v>
      </c>
      <c r="K43" s="27"/>
      <c r="L43" s="90" t="s">
        <v>506</v>
      </c>
      <c r="M43" s="28"/>
      <c r="N43" s="28"/>
      <c r="O43" s="28"/>
    </row>
    <row r="44" spans="2:15" x14ac:dyDescent="0.2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452</v>
      </c>
      <c r="J44" s="27" t="s">
        <v>453</v>
      </c>
      <c r="K44" s="27"/>
      <c r="L44" s="90" t="s">
        <v>506</v>
      </c>
      <c r="M44" s="28">
        <v>131160</v>
      </c>
      <c r="N44" s="28">
        <v>131160</v>
      </c>
      <c r="O44" s="28">
        <v>131160</v>
      </c>
    </row>
    <row r="45" spans="2:15" x14ac:dyDescent="0.2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454</v>
      </c>
      <c r="J45" s="27" t="s">
        <v>39</v>
      </c>
      <c r="K45" s="27"/>
      <c r="L45" s="90" t="s">
        <v>506</v>
      </c>
      <c r="M45" s="28"/>
      <c r="N45" s="28"/>
      <c r="O45" s="28"/>
    </row>
    <row r="46" spans="2:15" x14ac:dyDescent="0.2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455</v>
      </c>
      <c r="J46" s="27" t="s">
        <v>456</v>
      </c>
      <c r="K46" s="27"/>
      <c r="L46" s="90" t="s">
        <v>506</v>
      </c>
      <c r="M46" s="28"/>
      <c r="N46" s="28"/>
      <c r="O46" s="28"/>
    </row>
    <row r="47" spans="2:15" x14ac:dyDescent="0.2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457</v>
      </c>
      <c r="J47" s="27" t="s">
        <v>458</v>
      </c>
      <c r="K47" s="27"/>
      <c r="L47" s="90" t="s">
        <v>506</v>
      </c>
      <c r="M47" s="28"/>
      <c r="N47" s="28"/>
      <c r="O47" s="28"/>
    </row>
    <row r="48" spans="2:15" x14ac:dyDescent="0.2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459</v>
      </c>
      <c r="J48" s="27" t="s">
        <v>40</v>
      </c>
      <c r="K48" s="27"/>
      <c r="L48" s="90" t="s">
        <v>506</v>
      </c>
      <c r="M48" s="28">
        <v>5000</v>
      </c>
      <c r="N48" s="28">
        <v>5000</v>
      </c>
      <c r="O48" s="28">
        <v>5000</v>
      </c>
    </row>
    <row r="49" spans="2:15" x14ac:dyDescent="0.2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460</v>
      </c>
      <c r="J49" s="27" t="s">
        <v>41</v>
      </c>
      <c r="K49" s="27"/>
      <c r="L49" s="90" t="s">
        <v>506</v>
      </c>
      <c r="M49" s="28"/>
      <c r="N49" s="28"/>
      <c r="O49" s="28"/>
    </row>
    <row r="50" spans="2:15" x14ac:dyDescent="0.2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461</v>
      </c>
      <c r="J50" s="27" t="s">
        <v>462</v>
      </c>
      <c r="K50" s="27"/>
      <c r="L50" s="90" t="s">
        <v>506</v>
      </c>
      <c r="M50" s="28"/>
      <c r="N50" s="28"/>
      <c r="O50" s="28"/>
    </row>
    <row r="51" spans="2:15" x14ac:dyDescent="0.2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463</v>
      </c>
      <c r="J51" s="27" t="s">
        <v>44</v>
      </c>
      <c r="K51" s="27"/>
      <c r="L51" s="90" t="s">
        <v>506</v>
      </c>
      <c r="M51" s="28"/>
      <c r="N51" s="28"/>
      <c r="O51" s="28"/>
    </row>
    <row r="52" spans="2:15" x14ac:dyDescent="0.2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464</v>
      </c>
      <c r="J52" s="27" t="s">
        <v>45</v>
      </c>
      <c r="K52" s="27"/>
      <c r="L52" s="90" t="s">
        <v>506</v>
      </c>
      <c r="M52" s="28"/>
      <c r="N52" s="28"/>
      <c r="O52" s="28"/>
    </row>
    <row r="53" spans="2:15" x14ac:dyDescent="0.2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465</v>
      </c>
      <c r="J53" s="27" t="s">
        <v>46</v>
      </c>
      <c r="K53" s="27"/>
      <c r="L53" s="90" t="s">
        <v>506</v>
      </c>
      <c r="M53" s="28"/>
      <c r="N53" s="28"/>
      <c r="O53" s="28"/>
    </row>
    <row r="54" spans="2:15" x14ac:dyDescent="0.25">
      <c r="B54" s="26" t="s">
        <v>408</v>
      </c>
      <c r="C54" s="91"/>
      <c r="D54" s="91"/>
      <c r="E54" s="27" t="s">
        <v>80</v>
      </c>
      <c r="F54" s="27" t="s">
        <v>81</v>
      </c>
      <c r="G54" s="27">
        <v>52</v>
      </c>
      <c r="H54" s="27" t="s">
        <v>198</v>
      </c>
      <c r="I54" s="27" t="s">
        <v>466</v>
      </c>
      <c r="J54" s="27" t="s">
        <v>47</v>
      </c>
      <c r="K54" s="27"/>
      <c r="L54" s="90" t="s">
        <v>506</v>
      </c>
      <c r="M54" s="28"/>
      <c r="N54" s="28"/>
      <c r="O54" s="28"/>
    </row>
    <row r="55" spans="2:15" x14ac:dyDescent="0.2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16</v>
      </c>
      <c r="J55" s="27"/>
      <c r="K55" s="27"/>
      <c r="L55" s="90" t="s">
        <v>506</v>
      </c>
      <c r="M55" s="28"/>
      <c r="N55" s="28"/>
      <c r="O55" s="28"/>
    </row>
    <row r="56" spans="2:15" x14ac:dyDescent="0.25">
      <c r="B56" s="26" t="s">
        <v>408</v>
      </c>
      <c r="C56" s="91"/>
      <c r="D56" s="91"/>
      <c r="E56" s="27" t="s">
        <v>80</v>
      </c>
      <c r="F56" s="27" t="s">
        <v>81</v>
      </c>
      <c r="G56" s="92">
        <v>561</v>
      </c>
      <c r="H56" s="92" t="s">
        <v>201</v>
      </c>
      <c r="I56" s="92" t="s">
        <v>18</v>
      </c>
      <c r="J56" s="27"/>
      <c r="K56" s="27"/>
      <c r="L56" s="90" t="s">
        <v>506</v>
      </c>
      <c r="M56" s="28"/>
      <c r="N56" s="28"/>
      <c r="O56" s="28"/>
    </row>
    <row r="57" spans="2:15" x14ac:dyDescent="0.2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467</v>
      </c>
      <c r="J57" s="27" t="s">
        <v>48</v>
      </c>
      <c r="K57" s="27"/>
      <c r="L57" s="90" t="s">
        <v>506</v>
      </c>
      <c r="M57" s="28"/>
      <c r="N57" s="28"/>
      <c r="O57" s="28"/>
    </row>
    <row r="58" spans="2:15" x14ac:dyDescent="0.25">
      <c r="B58" s="26" t="s">
        <v>408</v>
      </c>
      <c r="C58" s="91"/>
      <c r="D58" s="91"/>
      <c r="E58" s="27" t="s">
        <v>80</v>
      </c>
      <c r="F58" s="27" t="s">
        <v>81</v>
      </c>
      <c r="G58" s="27">
        <v>561</v>
      </c>
      <c r="H58" s="27" t="s">
        <v>201</v>
      </c>
      <c r="I58" s="27" t="s">
        <v>468</v>
      </c>
      <c r="J58" s="27" t="s">
        <v>49</v>
      </c>
      <c r="K58" s="27"/>
      <c r="L58" s="90" t="s">
        <v>506</v>
      </c>
      <c r="M58" s="28"/>
      <c r="N58" s="28"/>
      <c r="O58" s="28"/>
    </row>
    <row r="59" spans="2:15" x14ac:dyDescent="0.2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16</v>
      </c>
      <c r="J59" s="27"/>
      <c r="K59" s="27"/>
      <c r="L59" s="90" t="s">
        <v>506</v>
      </c>
      <c r="M59" s="28"/>
      <c r="N59" s="28"/>
      <c r="O59" s="28"/>
    </row>
    <row r="60" spans="2:15" x14ac:dyDescent="0.25">
      <c r="B60" s="26" t="s">
        <v>408</v>
      </c>
      <c r="C60" s="91"/>
      <c r="D60" s="91"/>
      <c r="E60" s="27" t="s">
        <v>80</v>
      </c>
      <c r="F60" s="27" t="s">
        <v>81</v>
      </c>
      <c r="G60" s="92">
        <v>563</v>
      </c>
      <c r="H60" s="92" t="s">
        <v>206</v>
      </c>
      <c r="I60" s="92" t="s">
        <v>18</v>
      </c>
      <c r="J60" s="27"/>
      <c r="K60" s="27"/>
      <c r="L60" s="90" t="s">
        <v>506</v>
      </c>
      <c r="M60" s="28"/>
      <c r="N60" s="28"/>
      <c r="O60" s="28"/>
    </row>
    <row r="61" spans="2:15" x14ac:dyDescent="0.2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469</v>
      </c>
      <c r="J61" s="27" t="s">
        <v>50</v>
      </c>
      <c r="K61" s="27"/>
      <c r="L61" s="90" t="s">
        <v>506</v>
      </c>
      <c r="M61" s="28"/>
      <c r="N61" s="28"/>
      <c r="O61" s="28"/>
    </row>
    <row r="62" spans="2:15" x14ac:dyDescent="0.25">
      <c r="B62" s="26" t="s">
        <v>408</v>
      </c>
      <c r="C62" s="91"/>
      <c r="D62" s="91"/>
      <c r="E62" s="27" t="s">
        <v>80</v>
      </c>
      <c r="F62" s="27" t="s">
        <v>81</v>
      </c>
      <c r="G62" s="27">
        <v>563</v>
      </c>
      <c r="H62" s="27" t="s">
        <v>206</v>
      </c>
      <c r="I62" s="27" t="s">
        <v>470</v>
      </c>
      <c r="J62" s="27" t="s">
        <v>51</v>
      </c>
      <c r="K62" s="27"/>
      <c r="L62" s="90" t="s">
        <v>506</v>
      </c>
      <c r="M62" s="28"/>
      <c r="N62" s="28"/>
      <c r="O62" s="28"/>
    </row>
    <row r="63" spans="2:15" x14ac:dyDescent="0.2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16</v>
      </c>
      <c r="J63" s="27"/>
      <c r="K63" s="27"/>
      <c r="L63" s="90" t="s">
        <v>506</v>
      </c>
      <c r="M63" s="28">
        <v>15000</v>
      </c>
      <c r="N63" s="28">
        <v>10000</v>
      </c>
      <c r="O63" s="28">
        <v>5000</v>
      </c>
    </row>
    <row r="64" spans="2:15" x14ac:dyDescent="0.25">
      <c r="B64" s="26" t="s">
        <v>408</v>
      </c>
      <c r="C64" s="91"/>
      <c r="D64" s="91"/>
      <c r="E64" s="27" t="s">
        <v>80</v>
      </c>
      <c r="F64" s="27" t="s">
        <v>81</v>
      </c>
      <c r="G64" s="92">
        <v>61</v>
      </c>
      <c r="H64" s="92" t="s">
        <v>210</v>
      </c>
      <c r="I64" s="92" t="s">
        <v>18</v>
      </c>
      <c r="J64" s="27"/>
      <c r="K64" s="27"/>
      <c r="L64" s="90" t="s">
        <v>506</v>
      </c>
      <c r="M64" s="28">
        <v>-10000</v>
      </c>
      <c r="N64" s="28">
        <v>-5000</v>
      </c>
      <c r="O64" s="28">
        <v>0</v>
      </c>
    </row>
    <row r="65" spans="2:15" x14ac:dyDescent="0.2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471</v>
      </c>
      <c r="J65" s="27" t="s">
        <v>52</v>
      </c>
      <c r="K65" s="27"/>
      <c r="L65" s="90" t="s">
        <v>506</v>
      </c>
      <c r="M65" s="28"/>
      <c r="N65" s="28"/>
      <c r="O65" s="28"/>
    </row>
    <row r="66" spans="2:15" x14ac:dyDescent="0.2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472</v>
      </c>
      <c r="J66" s="27" t="s">
        <v>53</v>
      </c>
      <c r="K66" s="27"/>
      <c r="L66" s="90" t="s">
        <v>506</v>
      </c>
      <c r="M66" s="28"/>
      <c r="N66" s="28"/>
      <c r="O66" s="28"/>
    </row>
    <row r="67" spans="2:15" x14ac:dyDescent="0.2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473</v>
      </c>
      <c r="J67" s="27" t="s">
        <v>54</v>
      </c>
      <c r="K67" s="27"/>
      <c r="L67" s="90" t="s">
        <v>506</v>
      </c>
      <c r="M67" s="28"/>
      <c r="N67" s="28"/>
      <c r="O67" s="28"/>
    </row>
    <row r="68" spans="2:15" x14ac:dyDescent="0.2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55</v>
      </c>
      <c r="J68" s="27" t="s">
        <v>56</v>
      </c>
      <c r="K68" s="27"/>
      <c r="L68" s="90" t="s">
        <v>506</v>
      </c>
      <c r="M68" s="28"/>
      <c r="N68" s="28"/>
      <c r="O68" s="28"/>
    </row>
    <row r="69" spans="2:15" x14ac:dyDescent="0.2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474</v>
      </c>
      <c r="J69" s="27" t="s">
        <v>60</v>
      </c>
      <c r="K69" s="27"/>
      <c r="L69" s="90" t="s">
        <v>506</v>
      </c>
      <c r="M69" s="28"/>
      <c r="N69" s="28"/>
      <c r="O69" s="28"/>
    </row>
    <row r="70" spans="2:15" x14ac:dyDescent="0.2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475</v>
      </c>
      <c r="J70" s="27" t="s">
        <v>57</v>
      </c>
      <c r="K70" s="27"/>
      <c r="L70" s="90" t="s">
        <v>506</v>
      </c>
      <c r="M70" s="28"/>
      <c r="N70" s="28"/>
      <c r="O70" s="28"/>
    </row>
    <row r="71" spans="2:15" x14ac:dyDescent="0.2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476</v>
      </c>
      <c r="J71" s="27" t="s">
        <v>58</v>
      </c>
      <c r="K71" s="27"/>
      <c r="L71" s="90" t="s">
        <v>506</v>
      </c>
      <c r="M71" s="28"/>
      <c r="N71" s="28"/>
      <c r="O71" s="28"/>
    </row>
    <row r="72" spans="2:15" x14ac:dyDescent="0.25">
      <c r="B72" s="26" t="s">
        <v>408</v>
      </c>
      <c r="C72" s="91"/>
      <c r="D72" s="91"/>
      <c r="E72" s="27" t="s">
        <v>80</v>
      </c>
      <c r="F72" s="27" t="s">
        <v>81</v>
      </c>
      <c r="G72" s="27">
        <v>61</v>
      </c>
      <c r="H72" s="27" t="s">
        <v>210</v>
      </c>
      <c r="I72" s="27" t="s">
        <v>477</v>
      </c>
      <c r="J72" s="27" t="s">
        <v>59</v>
      </c>
      <c r="K72" s="27"/>
      <c r="L72" s="90" t="s">
        <v>506</v>
      </c>
      <c r="M72" s="28"/>
      <c r="N72" s="28"/>
      <c r="O72" s="28"/>
    </row>
    <row r="73" spans="2:15" x14ac:dyDescent="0.2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16</v>
      </c>
      <c r="J73" s="27"/>
      <c r="K73" s="27"/>
      <c r="L73" s="90" t="s">
        <v>506</v>
      </c>
      <c r="M73" s="28"/>
      <c r="N73" s="28"/>
      <c r="O73" s="28"/>
    </row>
    <row r="74" spans="2:15" x14ac:dyDescent="0.25">
      <c r="B74" s="26" t="s">
        <v>408</v>
      </c>
      <c r="C74" s="91"/>
      <c r="D74" s="91"/>
      <c r="E74" s="27" t="s">
        <v>80</v>
      </c>
      <c r="F74" s="27" t="s">
        <v>81</v>
      </c>
      <c r="G74" s="92">
        <v>71</v>
      </c>
      <c r="H74" s="92" t="s">
        <v>327</v>
      </c>
      <c r="I74" s="92" t="s">
        <v>18</v>
      </c>
      <c r="J74" s="27"/>
      <c r="K74" s="27"/>
      <c r="L74" s="90" t="s">
        <v>506</v>
      </c>
      <c r="M74" s="28"/>
      <c r="N74" s="28"/>
      <c r="O74" s="28"/>
    </row>
    <row r="75" spans="2:15" x14ac:dyDescent="0.2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478</v>
      </c>
      <c r="J75" s="27" t="s">
        <v>479</v>
      </c>
      <c r="K75" s="27"/>
      <c r="L75" s="90" t="s">
        <v>506</v>
      </c>
      <c r="M75" s="28"/>
      <c r="N75" s="28"/>
      <c r="O75" s="28"/>
    </row>
    <row r="76" spans="2:15" x14ac:dyDescent="0.2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480</v>
      </c>
      <c r="J76" s="27" t="s">
        <v>481</v>
      </c>
      <c r="K76" s="27"/>
      <c r="L76" s="90" t="s">
        <v>506</v>
      </c>
      <c r="M76" s="28"/>
      <c r="N76" s="28"/>
      <c r="O76" s="28"/>
    </row>
    <row r="77" spans="2:15" x14ac:dyDescent="0.2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482</v>
      </c>
      <c r="J77" s="27" t="s">
        <v>483</v>
      </c>
      <c r="K77" s="27"/>
      <c r="L77" s="90" t="s">
        <v>506</v>
      </c>
      <c r="M77" s="28"/>
      <c r="N77" s="28"/>
      <c r="O77" s="28"/>
    </row>
    <row r="78" spans="2:15" x14ac:dyDescent="0.2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484</v>
      </c>
      <c r="J78" s="27" t="s">
        <v>485</v>
      </c>
      <c r="K78" s="27"/>
      <c r="L78" s="90" t="s">
        <v>506</v>
      </c>
      <c r="M78" s="28"/>
      <c r="N78" s="28"/>
      <c r="O78" s="28"/>
    </row>
    <row r="79" spans="2:15" x14ac:dyDescent="0.2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486</v>
      </c>
      <c r="J79" s="27" t="s">
        <v>487</v>
      </c>
      <c r="K79" s="27"/>
      <c r="L79" s="90" t="s">
        <v>506</v>
      </c>
      <c r="M79" s="28">
        <v>8400</v>
      </c>
      <c r="N79" s="28">
        <v>8400</v>
      </c>
      <c r="O79" s="28">
        <v>8400</v>
      </c>
    </row>
    <row r="80" spans="2:15" x14ac:dyDescent="0.2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488</v>
      </c>
      <c r="J80" s="27" t="s">
        <v>489</v>
      </c>
      <c r="K80" s="27"/>
      <c r="L80" s="90" t="s">
        <v>506</v>
      </c>
      <c r="M80" s="28"/>
      <c r="N80" s="28"/>
      <c r="O80" s="28"/>
    </row>
    <row r="81" spans="2:49" x14ac:dyDescent="0.2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490</v>
      </c>
      <c r="J81" s="27" t="s">
        <v>491</v>
      </c>
      <c r="K81" s="27"/>
      <c r="L81" s="90" t="s">
        <v>506</v>
      </c>
      <c r="M81" s="28"/>
      <c r="N81" s="28"/>
      <c r="O81" s="28"/>
    </row>
    <row r="82" spans="2:49" x14ac:dyDescent="0.2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492</v>
      </c>
      <c r="J82" s="27" t="s">
        <v>493</v>
      </c>
      <c r="K82" s="27"/>
      <c r="L82" s="90" t="s">
        <v>506</v>
      </c>
      <c r="M82" s="28"/>
      <c r="N82" s="28"/>
      <c r="O82" s="28"/>
    </row>
    <row r="83" spans="2:49" x14ac:dyDescent="0.2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494</v>
      </c>
      <c r="J83" s="27" t="s">
        <v>495</v>
      </c>
      <c r="K83" s="27"/>
      <c r="L83" s="90" t="s">
        <v>506</v>
      </c>
      <c r="M83" s="28"/>
      <c r="N83" s="28"/>
      <c r="O83" s="28"/>
    </row>
    <row r="84" spans="2:49" x14ac:dyDescent="0.2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496</v>
      </c>
      <c r="J84" s="27" t="s">
        <v>497</v>
      </c>
      <c r="K84" s="27"/>
      <c r="L84" s="90" t="s">
        <v>506</v>
      </c>
      <c r="M84" s="28"/>
      <c r="N84" s="28"/>
      <c r="O84" s="28"/>
    </row>
    <row r="85" spans="2:49" x14ac:dyDescent="0.2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498</v>
      </c>
      <c r="J85" s="27" t="s">
        <v>499</v>
      </c>
      <c r="K85" s="27"/>
      <c r="L85" s="90" t="s">
        <v>506</v>
      </c>
      <c r="M85" s="28"/>
      <c r="N85" s="28"/>
      <c r="O85" s="28"/>
    </row>
    <row r="86" spans="2:49" x14ac:dyDescent="0.2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500</v>
      </c>
      <c r="J86" s="27" t="s">
        <v>501</v>
      </c>
      <c r="K86" s="27"/>
      <c r="L86" s="90" t="s">
        <v>506</v>
      </c>
      <c r="M86" s="28"/>
      <c r="N86" s="28"/>
      <c r="O86" s="28"/>
    </row>
    <row r="87" spans="2:49" x14ac:dyDescent="0.25">
      <c r="B87" s="26" t="s">
        <v>408</v>
      </c>
      <c r="C87" s="91"/>
      <c r="D87" s="91"/>
      <c r="E87" s="27" t="s">
        <v>80</v>
      </c>
      <c r="F87" s="27" t="s">
        <v>81</v>
      </c>
      <c r="G87" s="27">
        <v>71</v>
      </c>
      <c r="H87" s="27" t="s">
        <v>327</v>
      </c>
      <c r="I87" s="27" t="s">
        <v>502</v>
      </c>
      <c r="J87" s="27" t="s">
        <v>503</v>
      </c>
      <c r="K87" s="27"/>
      <c r="L87" s="90" t="s">
        <v>506</v>
      </c>
      <c r="M87" s="28"/>
      <c r="N87" s="28"/>
      <c r="O87" s="28"/>
    </row>
    <row r="88" spans="2:49" x14ac:dyDescent="0.2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16</v>
      </c>
      <c r="J88" s="27"/>
      <c r="K88" s="27"/>
      <c r="L88" s="90" t="s">
        <v>506</v>
      </c>
      <c r="M88" s="28"/>
      <c r="N88" s="28"/>
      <c r="O88" s="28"/>
    </row>
    <row r="89" spans="2:49" x14ac:dyDescent="0.25">
      <c r="B89" s="26" t="s">
        <v>408</v>
      </c>
      <c r="C89" s="91"/>
      <c r="D89" s="91"/>
      <c r="E89" s="27" t="s">
        <v>80</v>
      </c>
      <c r="F89" s="27" t="s">
        <v>81</v>
      </c>
      <c r="G89" s="92">
        <v>81</v>
      </c>
      <c r="H89" s="92" t="s">
        <v>103</v>
      </c>
      <c r="I89" s="92" t="s">
        <v>18</v>
      </c>
      <c r="J89" s="27"/>
      <c r="K89" s="27"/>
      <c r="L89" s="90" t="s">
        <v>506</v>
      </c>
      <c r="M89" s="28"/>
      <c r="N89" s="28"/>
      <c r="O89" s="28"/>
    </row>
    <row r="90" spans="2:49" x14ac:dyDescent="0.25">
      <c r="B90" s="26" t="s">
        <v>408</v>
      </c>
      <c r="C90" s="91"/>
      <c r="D90" s="91"/>
      <c r="E90" s="27" t="s">
        <v>80</v>
      </c>
      <c r="F90" s="27" t="s">
        <v>81</v>
      </c>
      <c r="G90" s="27">
        <v>81</v>
      </c>
      <c r="H90" s="27" t="s">
        <v>103</v>
      </c>
      <c r="I90" s="27" t="s">
        <v>504</v>
      </c>
      <c r="J90" s="27" t="s">
        <v>505</v>
      </c>
      <c r="K90" s="27"/>
      <c r="L90" s="90" t="s">
        <v>506</v>
      </c>
      <c r="M90" s="28"/>
      <c r="N90" s="28"/>
      <c r="O90" s="28"/>
      <c r="Q90" s="34">
        <f>Q94-Q95-Q96</f>
        <v>0</v>
      </c>
      <c r="R90" s="34">
        <f t="shared" ref="R90:AW90" si="0">R94-R95-R96</f>
        <v>0</v>
      </c>
      <c r="S90" s="34">
        <f t="shared" si="0"/>
        <v>0</v>
      </c>
      <c r="T90" s="34">
        <f t="shared" si="0"/>
        <v>0</v>
      </c>
      <c r="U90" s="34">
        <f t="shared" si="0"/>
        <v>0</v>
      </c>
      <c r="V90" s="34">
        <f t="shared" si="0"/>
        <v>0</v>
      </c>
      <c r="W90" s="34">
        <f t="shared" si="0"/>
        <v>0</v>
      </c>
      <c r="X90" s="34">
        <f t="shared" si="0"/>
        <v>0</v>
      </c>
      <c r="Y90" s="34">
        <f t="shared" si="0"/>
        <v>0</v>
      </c>
      <c r="Z90" s="34">
        <f t="shared" si="0"/>
        <v>0</v>
      </c>
      <c r="AA90" s="34">
        <f t="shared" si="0"/>
        <v>0</v>
      </c>
      <c r="AB90" s="34">
        <f t="shared" si="0"/>
        <v>0</v>
      </c>
      <c r="AC90" s="34">
        <f t="shared" si="0"/>
        <v>0</v>
      </c>
      <c r="AD90" s="34">
        <f t="shared" si="0"/>
        <v>0</v>
      </c>
      <c r="AE90" s="34">
        <f t="shared" si="0"/>
        <v>0</v>
      </c>
      <c r="AF90" s="34">
        <f t="shared" si="0"/>
        <v>0</v>
      </c>
      <c r="AG90" s="34">
        <f t="shared" si="0"/>
        <v>0</v>
      </c>
      <c r="AH90" s="34">
        <f t="shared" si="0"/>
        <v>0</v>
      </c>
      <c r="AI90" s="34">
        <f t="shared" si="0"/>
        <v>0</v>
      </c>
      <c r="AJ90" s="34">
        <f t="shared" si="0"/>
        <v>0</v>
      </c>
      <c r="AK90" s="34">
        <f t="shared" si="0"/>
        <v>0</v>
      </c>
      <c r="AL90" s="34">
        <f t="shared" si="0"/>
        <v>0</v>
      </c>
      <c r="AM90" s="34">
        <f t="shared" si="0"/>
        <v>0</v>
      </c>
      <c r="AN90" s="34">
        <f t="shared" si="0"/>
        <v>0</v>
      </c>
      <c r="AO90" s="34">
        <f t="shared" si="0"/>
        <v>0</v>
      </c>
      <c r="AP90" s="34">
        <f t="shared" si="0"/>
        <v>0</v>
      </c>
      <c r="AQ90" s="34">
        <f t="shared" si="0"/>
        <v>0</v>
      </c>
      <c r="AR90" s="34">
        <f t="shared" si="0"/>
        <v>0</v>
      </c>
      <c r="AS90" s="34">
        <f t="shared" si="0"/>
        <v>0</v>
      </c>
      <c r="AT90" s="34">
        <f t="shared" si="0"/>
        <v>0</v>
      </c>
      <c r="AU90" s="34">
        <f>AU94-AU95-AU96</f>
        <v>0</v>
      </c>
      <c r="AV90" s="34">
        <f t="shared" si="0"/>
        <v>0</v>
      </c>
      <c r="AW90" s="34">
        <f t="shared" si="0"/>
        <v>0</v>
      </c>
    </row>
    <row r="91" spans="2:49" ht="15.75" thickBot="1" x14ac:dyDescent="0.3">
      <c r="B91" s="109"/>
      <c r="C91" s="109"/>
      <c r="D91" s="109"/>
      <c r="E91" s="110"/>
      <c r="F91" s="110"/>
      <c r="G91" s="110"/>
      <c r="H91" s="110"/>
      <c r="I91" s="110"/>
      <c r="J91" s="110"/>
      <c r="K91" s="110"/>
      <c r="L91" s="110"/>
      <c r="M91" s="111"/>
      <c r="N91" s="111"/>
      <c r="O91" s="111"/>
    </row>
    <row r="92" spans="2:49" ht="20.100000000000001" customHeight="1" thickBot="1" x14ac:dyDescent="0.3">
      <c r="B92" s="330" t="s">
        <v>641</v>
      </c>
      <c r="C92" s="331"/>
      <c r="D92" s="331"/>
      <c r="E92" s="331"/>
      <c r="F92" s="331"/>
      <c r="G92" s="331"/>
      <c r="H92" s="331"/>
      <c r="I92" s="331"/>
      <c r="J92" s="331"/>
      <c r="K92" s="331"/>
      <c r="L92" s="332"/>
      <c r="M92" s="220">
        <f>M93+M102</f>
        <v>15682868</v>
      </c>
      <c r="N92" s="220">
        <f t="shared" ref="N92:O92" si="1">N93+N102</f>
        <v>15737758</v>
      </c>
      <c r="O92" s="220">
        <f t="shared" si="1"/>
        <v>15953365</v>
      </c>
      <c r="P92" s="221" t="s">
        <v>642</v>
      </c>
      <c r="Q92" s="333" t="s">
        <v>62</v>
      </c>
      <c r="R92" s="333"/>
      <c r="S92" s="333"/>
      <c r="T92" s="334" t="s">
        <v>600</v>
      </c>
      <c r="U92" s="335"/>
      <c r="V92" s="336"/>
      <c r="W92" s="337" t="s">
        <v>25</v>
      </c>
      <c r="X92" s="338"/>
      <c r="Y92" s="338"/>
      <c r="Z92" s="321" t="s">
        <v>26</v>
      </c>
      <c r="AA92" s="322"/>
      <c r="AB92" s="323"/>
      <c r="AC92" s="324" t="s">
        <v>525</v>
      </c>
      <c r="AD92" s="324"/>
      <c r="AE92" s="325"/>
      <c r="AF92" s="316" t="s">
        <v>526</v>
      </c>
      <c r="AG92" s="317"/>
      <c r="AH92" s="318"/>
      <c r="AI92" s="117" t="s">
        <v>527</v>
      </c>
      <c r="AJ92" s="117" t="s">
        <v>528</v>
      </c>
      <c r="AK92" s="326" t="s">
        <v>529</v>
      </c>
      <c r="AL92" s="324"/>
      <c r="AM92" s="325"/>
      <c r="AN92" s="327" t="s">
        <v>530</v>
      </c>
      <c r="AO92" s="328"/>
      <c r="AP92" s="329"/>
      <c r="AQ92" s="22" t="s">
        <v>531</v>
      </c>
      <c r="AR92" s="316" t="s">
        <v>372</v>
      </c>
      <c r="AS92" s="317"/>
      <c r="AT92" s="318"/>
      <c r="AU92" s="319" t="s">
        <v>27</v>
      </c>
      <c r="AV92" s="320"/>
      <c r="AW92" s="320"/>
    </row>
    <row r="93" spans="2:49" ht="15.75" thickBot="1" x14ac:dyDescent="0.3">
      <c r="B93" s="109"/>
      <c r="C93" s="109"/>
      <c r="D93" s="109"/>
      <c r="E93" s="110"/>
      <c r="F93" s="110"/>
      <c r="G93" s="222" t="s">
        <v>82</v>
      </c>
      <c r="H93" s="222" t="s">
        <v>83</v>
      </c>
      <c r="I93" s="223"/>
      <c r="J93" s="223"/>
      <c r="K93" s="223"/>
      <c r="L93" s="223"/>
      <c r="M93" s="224">
        <f>SUM(M94:M101)</f>
        <v>15682868</v>
      </c>
      <c r="N93" s="224">
        <f t="shared" ref="N93:O93" si="2">SUM(N94:N101)</f>
        <v>15737758</v>
      </c>
      <c r="O93" s="224">
        <f t="shared" si="2"/>
        <v>15953365</v>
      </c>
      <c r="P93" s="225"/>
      <c r="Q93" s="226">
        <v>2019</v>
      </c>
      <c r="R93" s="227">
        <v>2020</v>
      </c>
      <c r="S93" s="228">
        <v>2021</v>
      </c>
      <c r="T93" s="229">
        <v>2019</v>
      </c>
      <c r="U93" s="230">
        <v>2020</v>
      </c>
      <c r="V93" s="231">
        <v>2021</v>
      </c>
      <c r="W93" s="232">
        <v>2019</v>
      </c>
      <c r="X93" s="227">
        <v>2020</v>
      </c>
      <c r="Y93" s="233">
        <v>2021</v>
      </c>
      <c r="Z93" s="234">
        <v>2019</v>
      </c>
      <c r="AA93" s="230">
        <v>2020</v>
      </c>
      <c r="AB93" s="231">
        <v>2021</v>
      </c>
      <c r="AC93" s="234">
        <v>2019</v>
      </c>
      <c r="AD93" s="230">
        <v>2020</v>
      </c>
      <c r="AE93" s="231">
        <v>2021</v>
      </c>
      <c r="AF93" s="229">
        <v>2019</v>
      </c>
      <c r="AG93" s="230">
        <v>2020</v>
      </c>
      <c r="AH93" s="231">
        <v>2021</v>
      </c>
      <c r="AK93" s="229">
        <v>2019</v>
      </c>
      <c r="AL93" s="230">
        <v>2020</v>
      </c>
      <c r="AM93" s="231">
        <v>2021</v>
      </c>
      <c r="AN93" s="229">
        <v>2019</v>
      </c>
      <c r="AO93" s="230">
        <v>2020</v>
      </c>
      <c r="AP93" s="231">
        <v>2021</v>
      </c>
      <c r="AR93" s="229">
        <v>2019</v>
      </c>
      <c r="AS93" s="230">
        <v>2020</v>
      </c>
      <c r="AT93" s="231">
        <v>2021</v>
      </c>
      <c r="AU93" s="229">
        <v>2019</v>
      </c>
      <c r="AV93" s="230">
        <v>2020</v>
      </c>
      <c r="AW93" s="231">
        <v>2021</v>
      </c>
    </row>
    <row r="94" spans="2:49" s="239" customFormat="1" ht="15.75" thickBot="1" x14ac:dyDescent="0.3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84</v>
      </c>
      <c r="J94" s="27" t="s">
        <v>85</v>
      </c>
      <c r="K94" s="27" t="s">
        <v>106</v>
      </c>
      <c r="L94" s="27" t="s">
        <v>107</v>
      </c>
      <c r="M94" s="28">
        <v>12813207</v>
      </c>
      <c r="N94" s="28">
        <v>12858053</v>
      </c>
      <c r="O94" s="28">
        <v>13034209</v>
      </c>
      <c r="P94" s="235"/>
      <c r="Q94" s="236">
        <f t="shared" ref="Q94:AW94" si="3">ROUND(SUM(Q97:Q209),0)</f>
        <v>15684887</v>
      </c>
      <c r="R94" s="237">
        <f t="shared" si="3"/>
        <v>15739778</v>
      </c>
      <c r="S94" s="238">
        <f t="shared" si="3"/>
        <v>15955386</v>
      </c>
      <c r="T94" s="236">
        <f t="shared" si="3"/>
        <v>2019</v>
      </c>
      <c r="U94" s="237">
        <f t="shared" si="3"/>
        <v>2020</v>
      </c>
      <c r="V94" s="238">
        <f t="shared" si="3"/>
        <v>2021</v>
      </c>
      <c r="W94" s="236">
        <f t="shared" si="3"/>
        <v>929919</v>
      </c>
      <c r="X94" s="237">
        <f t="shared" si="3"/>
        <v>929920</v>
      </c>
      <c r="Y94" s="238">
        <f t="shared" si="3"/>
        <v>929921</v>
      </c>
      <c r="Z94" s="236">
        <f t="shared" si="3"/>
        <v>4999019</v>
      </c>
      <c r="AA94" s="237">
        <f t="shared" si="3"/>
        <v>4999020</v>
      </c>
      <c r="AB94" s="238">
        <f t="shared" si="3"/>
        <v>4999021</v>
      </c>
      <c r="AC94" s="236">
        <f t="shared" si="3"/>
        <v>128019</v>
      </c>
      <c r="AD94" s="237">
        <f t="shared" si="3"/>
        <v>128020</v>
      </c>
      <c r="AE94" s="238">
        <f t="shared" si="3"/>
        <v>128021</v>
      </c>
      <c r="AF94" s="236">
        <f t="shared" si="3"/>
        <v>138179</v>
      </c>
      <c r="AG94" s="237">
        <f t="shared" si="3"/>
        <v>138180</v>
      </c>
      <c r="AH94" s="238">
        <f t="shared" si="3"/>
        <v>138181</v>
      </c>
      <c r="AI94" s="236">
        <f t="shared" si="3"/>
        <v>0</v>
      </c>
      <c r="AJ94" s="237">
        <f t="shared" si="3"/>
        <v>0</v>
      </c>
      <c r="AK94" s="238">
        <f t="shared" si="3"/>
        <v>2019</v>
      </c>
      <c r="AL94" s="236">
        <f t="shared" si="3"/>
        <v>2020</v>
      </c>
      <c r="AM94" s="237">
        <f t="shared" si="3"/>
        <v>2021</v>
      </c>
      <c r="AN94" s="238">
        <f t="shared" si="3"/>
        <v>7019</v>
      </c>
      <c r="AO94" s="236">
        <f t="shared" si="3"/>
        <v>7020</v>
      </c>
      <c r="AP94" s="237">
        <f t="shared" si="3"/>
        <v>7021</v>
      </c>
      <c r="AQ94" s="238">
        <f t="shared" si="3"/>
        <v>0</v>
      </c>
      <c r="AR94" s="236">
        <f t="shared" si="3"/>
        <v>10419</v>
      </c>
      <c r="AS94" s="237">
        <f t="shared" si="3"/>
        <v>10420</v>
      </c>
      <c r="AT94" s="238">
        <f t="shared" si="3"/>
        <v>10421</v>
      </c>
      <c r="AU94" s="236">
        <f t="shared" si="3"/>
        <v>2019</v>
      </c>
      <c r="AV94" s="237">
        <f t="shared" si="3"/>
        <v>2020</v>
      </c>
      <c r="AW94" s="238">
        <f t="shared" si="3"/>
        <v>2021</v>
      </c>
    </row>
    <row r="95" spans="2:49" s="239" customFormat="1" ht="15.75" thickBot="1" x14ac:dyDescent="0.3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88</v>
      </c>
      <c r="J95" s="27" t="s">
        <v>89</v>
      </c>
      <c r="K95" s="27" t="s">
        <v>106</v>
      </c>
      <c r="L95" s="27" t="s">
        <v>107</v>
      </c>
      <c r="M95" s="28">
        <v>365732</v>
      </c>
      <c r="N95" s="28">
        <v>367012</v>
      </c>
      <c r="O95" s="28">
        <v>372040</v>
      </c>
      <c r="P95" s="240" t="s">
        <v>643</v>
      </c>
      <c r="Q95" s="241">
        <f t="shared" ref="Q95:AW95" si="4">SUM(Q97:Q200)</f>
        <v>15684887</v>
      </c>
      <c r="R95" s="242">
        <f t="shared" si="4"/>
        <v>15739778</v>
      </c>
      <c r="S95" s="242">
        <f t="shared" si="4"/>
        <v>15955386</v>
      </c>
      <c r="T95" s="242">
        <f t="shared" si="4"/>
        <v>2019</v>
      </c>
      <c r="U95" s="242">
        <f t="shared" si="4"/>
        <v>2020</v>
      </c>
      <c r="V95" s="242">
        <f t="shared" si="4"/>
        <v>2021</v>
      </c>
      <c r="W95" s="242">
        <f t="shared" si="4"/>
        <v>919919</v>
      </c>
      <c r="X95" s="242">
        <f t="shared" si="4"/>
        <v>919920</v>
      </c>
      <c r="Y95" s="242">
        <f t="shared" si="4"/>
        <v>919921</v>
      </c>
      <c r="Z95" s="242">
        <f t="shared" si="4"/>
        <v>4857019</v>
      </c>
      <c r="AA95" s="242">
        <f t="shared" si="4"/>
        <v>4857020</v>
      </c>
      <c r="AB95" s="242">
        <f t="shared" si="4"/>
        <v>4857021</v>
      </c>
      <c r="AC95" s="242">
        <f t="shared" si="4"/>
        <v>123019</v>
      </c>
      <c r="AD95" s="242">
        <f t="shared" si="4"/>
        <v>123020</v>
      </c>
      <c r="AE95" s="242">
        <f t="shared" si="4"/>
        <v>123021</v>
      </c>
      <c r="AF95" s="242">
        <f t="shared" si="4"/>
        <v>138179</v>
      </c>
      <c r="AG95" s="242">
        <f t="shared" si="4"/>
        <v>138180</v>
      </c>
      <c r="AH95" s="242">
        <f t="shared" si="4"/>
        <v>138181</v>
      </c>
      <c r="AI95" s="242">
        <f t="shared" si="4"/>
        <v>0</v>
      </c>
      <c r="AJ95" s="242">
        <f t="shared" si="4"/>
        <v>0</v>
      </c>
      <c r="AK95" s="242">
        <f t="shared" si="4"/>
        <v>2019</v>
      </c>
      <c r="AL95" s="242">
        <f t="shared" si="4"/>
        <v>2020</v>
      </c>
      <c r="AM95" s="242">
        <f t="shared" si="4"/>
        <v>2021</v>
      </c>
      <c r="AN95" s="242">
        <f t="shared" si="4"/>
        <v>7019</v>
      </c>
      <c r="AO95" s="242">
        <f t="shared" si="4"/>
        <v>7020</v>
      </c>
      <c r="AP95" s="242">
        <f t="shared" si="4"/>
        <v>7021</v>
      </c>
      <c r="AQ95" s="242">
        <f t="shared" si="4"/>
        <v>0</v>
      </c>
      <c r="AR95" s="242">
        <f t="shared" si="4"/>
        <v>2019</v>
      </c>
      <c r="AS95" s="242">
        <f t="shared" si="4"/>
        <v>2020</v>
      </c>
      <c r="AT95" s="242">
        <f t="shared" si="4"/>
        <v>2021</v>
      </c>
      <c r="AU95" s="242">
        <f t="shared" si="4"/>
        <v>2019</v>
      </c>
      <c r="AV95" s="242">
        <f t="shared" si="4"/>
        <v>2020</v>
      </c>
      <c r="AW95" s="243">
        <f t="shared" si="4"/>
        <v>2021</v>
      </c>
    </row>
    <row r="96" spans="2:49" s="239" customFormat="1" ht="15.75" thickBot="1" x14ac:dyDescent="0.3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90</v>
      </c>
      <c r="J96" s="27" t="s">
        <v>91</v>
      </c>
      <c r="K96" s="27" t="s">
        <v>106</v>
      </c>
      <c r="L96" s="27" t="s">
        <v>107</v>
      </c>
      <c r="M96" s="28">
        <v>2196910</v>
      </c>
      <c r="N96" s="28">
        <v>2204599</v>
      </c>
      <c r="O96" s="28">
        <v>2234802</v>
      </c>
      <c r="P96" s="244" t="s">
        <v>644</v>
      </c>
      <c r="Q96" s="245">
        <f>SUM(Q201:Q209)</f>
        <v>0</v>
      </c>
      <c r="R96" s="246">
        <f t="shared" ref="R96:AW96" si="5">SUM(R201:R209)</f>
        <v>0</v>
      </c>
      <c r="S96" s="246">
        <f t="shared" si="5"/>
        <v>0</v>
      </c>
      <c r="T96" s="246">
        <f t="shared" si="5"/>
        <v>0</v>
      </c>
      <c r="U96" s="246">
        <f t="shared" si="5"/>
        <v>0</v>
      </c>
      <c r="V96" s="246">
        <f t="shared" si="5"/>
        <v>0</v>
      </c>
      <c r="W96" s="246">
        <f t="shared" si="5"/>
        <v>10000</v>
      </c>
      <c r="X96" s="246">
        <f t="shared" si="5"/>
        <v>10000</v>
      </c>
      <c r="Y96" s="246">
        <f t="shared" si="5"/>
        <v>10000</v>
      </c>
      <c r="Z96" s="246">
        <f t="shared" si="5"/>
        <v>142000</v>
      </c>
      <c r="AA96" s="246">
        <f t="shared" si="5"/>
        <v>142000</v>
      </c>
      <c r="AB96" s="246">
        <f t="shared" si="5"/>
        <v>142000</v>
      </c>
      <c r="AC96" s="246">
        <f t="shared" si="5"/>
        <v>5000</v>
      </c>
      <c r="AD96" s="246">
        <f t="shared" si="5"/>
        <v>5000</v>
      </c>
      <c r="AE96" s="246">
        <f t="shared" si="5"/>
        <v>5000</v>
      </c>
      <c r="AF96" s="246">
        <f t="shared" si="5"/>
        <v>0</v>
      </c>
      <c r="AG96" s="246">
        <f t="shared" si="5"/>
        <v>0</v>
      </c>
      <c r="AH96" s="246">
        <f t="shared" si="5"/>
        <v>0</v>
      </c>
      <c r="AI96" s="246">
        <f t="shared" si="5"/>
        <v>0</v>
      </c>
      <c r="AJ96" s="246">
        <f t="shared" si="5"/>
        <v>0</v>
      </c>
      <c r="AK96" s="246">
        <f t="shared" si="5"/>
        <v>0</v>
      </c>
      <c r="AL96" s="246">
        <f t="shared" si="5"/>
        <v>0</v>
      </c>
      <c r="AM96" s="246">
        <f t="shared" si="5"/>
        <v>0</v>
      </c>
      <c r="AN96" s="246">
        <f t="shared" si="5"/>
        <v>0</v>
      </c>
      <c r="AO96" s="246">
        <f t="shared" si="5"/>
        <v>0</v>
      </c>
      <c r="AP96" s="246">
        <f t="shared" si="5"/>
        <v>0</v>
      </c>
      <c r="AQ96" s="246">
        <f t="shared" si="5"/>
        <v>0</v>
      </c>
      <c r="AR96" s="246">
        <f t="shared" si="5"/>
        <v>8400</v>
      </c>
      <c r="AS96" s="246">
        <f t="shared" si="5"/>
        <v>8400</v>
      </c>
      <c r="AT96" s="246">
        <f t="shared" si="5"/>
        <v>8400</v>
      </c>
      <c r="AU96" s="246">
        <f t="shared" si="5"/>
        <v>0</v>
      </c>
      <c r="AV96" s="246">
        <f t="shared" si="5"/>
        <v>0</v>
      </c>
      <c r="AW96" s="247">
        <f t="shared" si="5"/>
        <v>0</v>
      </c>
    </row>
    <row r="97" spans="2:49" s="239" customFormat="1" x14ac:dyDescent="0.2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92</v>
      </c>
      <c r="J97" s="27" t="s">
        <v>93</v>
      </c>
      <c r="K97" s="27" t="s">
        <v>106</v>
      </c>
      <c r="L97" s="27" t="s">
        <v>107</v>
      </c>
      <c r="M97" s="28"/>
      <c r="N97" s="28"/>
      <c r="O97" s="28"/>
      <c r="P97" s="248">
        <v>311</v>
      </c>
      <c r="Q97" s="249">
        <f>ROUND(M94,0)</f>
        <v>12813207</v>
      </c>
      <c r="R97" s="250">
        <f>ROUND(N94,0)</f>
        <v>12858053</v>
      </c>
      <c r="S97" s="251">
        <f>ROUND(O94,0)</f>
        <v>13034209</v>
      </c>
      <c r="T97" s="249">
        <f>ROUND(M503,0)</f>
        <v>0</v>
      </c>
      <c r="U97" s="250">
        <f>ROUND(N503,0)</f>
        <v>0</v>
      </c>
      <c r="V97" s="251">
        <f>ROUND(O503,0)</f>
        <v>0</v>
      </c>
      <c r="W97" s="249">
        <f>ROUND(SUM(M191,M295,M296),0)</f>
        <v>120000</v>
      </c>
      <c r="X97" s="250">
        <f>ROUND(SUM(N191,N295,N296),0)</f>
        <v>120000</v>
      </c>
      <c r="Y97" s="251">
        <f>ROUND(SUM(O191,O295,O296),0)</f>
        <v>120000</v>
      </c>
      <c r="Z97" s="252">
        <f>ROUND(SUM(M210,M357,M358),0)</f>
        <v>3000000</v>
      </c>
      <c r="AA97" s="250">
        <f>ROUND(SUM(N210,N357,N358),0)</f>
        <v>3000000</v>
      </c>
      <c r="AB97" s="251">
        <f>ROUND(SUM(O210,O357,O358),0)</f>
        <v>3000000</v>
      </c>
      <c r="AC97" s="249">
        <f t="shared" ref="AC97:AE98" si="6">M227</f>
        <v>0</v>
      </c>
      <c r="AD97" s="250">
        <f t="shared" si="6"/>
        <v>0</v>
      </c>
      <c r="AE97" s="251">
        <f t="shared" si="6"/>
        <v>0</v>
      </c>
      <c r="AF97" s="249">
        <f>ROUND(SUM(M270,M419),0)</f>
        <v>30180</v>
      </c>
      <c r="AG97" s="250">
        <f>ROUND(SUM(N270,N419),0)</f>
        <v>30180</v>
      </c>
      <c r="AH97" s="251">
        <f>ROUND(SUM(O270,O419),0)</f>
        <v>30180</v>
      </c>
      <c r="AI97" s="253"/>
      <c r="AJ97" s="254"/>
      <c r="AK97" s="249">
        <f>ROUND(SUM(M528,M559),0)</f>
        <v>0</v>
      </c>
      <c r="AL97" s="249">
        <f>ROUND(SUM(N528,N559),0)</f>
        <v>0</v>
      </c>
      <c r="AM97" s="249">
        <f>ROUND(SUM(O528,O559),0)</f>
        <v>0</v>
      </c>
      <c r="AN97" s="249">
        <f>ROUND(M461,0)</f>
        <v>0</v>
      </c>
      <c r="AO97" s="250">
        <f>ROUND(N461,0)</f>
        <v>0</v>
      </c>
      <c r="AP97" s="251">
        <f>ROUND(O461,0)</f>
        <v>0</v>
      </c>
      <c r="AQ97" s="255"/>
      <c r="AR97" s="256"/>
      <c r="AS97" s="257"/>
      <c r="AT97" s="258"/>
      <c r="AU97" s="256"/>
      <c r="AV97" s="257"/>
      <c r="AW97" s="258"/>
    </row>
    <row r="98" spans="2:49" s="239" customFormat="1" x14ac:dyDescent="0.2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94</v>
      </c>
      <c r="J98" s="27" t="s">
        <v>95</v>
      </c>
      <c r="K98" s="27" t="s">
        <v>106</v>
      </c>
      <c r="L98" s="27" t="s">
        <v>107</v>
      </c>
      <c r="M98" s="28">
        <v>291437</v>
      </c>
      <c r="N98" s="28">
        <v>292457</v>
      </c>
      <c r="O98" s="28">
        <v>296463</v>
      </c>
      <c r="P98" s="259">
        <v>312</v>
      </c>
      <c r="Q98" s="260">
        <f>M95</f>
        <v>365732</v>
      </c>
      <c r="R98" s="261">
        <f>N95</f>
        <v>367012</v>
      </c>
      <c r="S98" s="262">
        <f>O95</f>
        <v>372040</v>
      </c>
      <c r="T98" s="260"/>
      <c r="U98" s="261"/>
      <c r="V98" s="262"/>
      <c r="W98" s="260">
        <f>ROUND(SUM(M192,M297),0)</f>
        <v>30400</v>
      </c>
      <c r="X98" s="261">
        <f>ROUND(SUM(N192,N297),0)</f>
        <v>30400</v>
      </c>
      <c r="Y98" s="262">
        <f>ROUND(SUM(O192,O297),0)</f>
        <v>30400</v>
      </c>
      <c r="Z98" s="263">
        <f>ROUND(M359,0)</f>
        <v>220000</v>
      </c>
      <c r="AA98" s="261">
        <f>ROUND(N359,0)</f>
        <v>220000</v>
      </c>
      <c r="AB98" s="262">
        <f>ROUND(O359,0)</f>
        <v>220000</v>
      </c>
      <c r="AC98" s="260">
        <f t="shared" si="6"/>
        <v>0</v>
      </c>
      <c r="AD98" s="261">
        <f t="shared" si="6"/>
        <v>0</v>
      </c>
      <c r="AE98" s="262">
        <f t="shared" si="6"/>
        <v>0</v>
      </c>
      <c r="AF98" s="260">
        <f>ROUND(M420,0)</f>
        <v>0</v>
      </c>
      <c r="AG98" s="261">
        <f>ROUND(N420,0)</f>
        <v>0</v>
      </c>
      <c r="AH98" s="262">
        <f>ROUND(O420,0)</f>
        <v>0</v>
      </c>
      <c r="AI98" s="264"/>
      <c r="AJ98" s="265"/>
      <c r="AK98" s="249">
        <f>ROUND(SUM(M560),0)</f>
        <v>0</v>
      </c>
      <c r="AL98" s="249">
        <f t="shared" ref="AL98:AM98" si="7">ROUND(SUM(N560),0)</f>
        <v>0</v>
      </c>
      <c r="AM98" s="249">
        <f t="shared" si="7"/>
        <v>0</v>
      </c>
      <c r="AN98" s="266"/>
      <c r="AO98" s="267"/>
      <c r="AP98" s="268"/>
      <c r="AQ98" s="269"/>
      <c r="AR98" s="266"/>
      <c r="AS98" s="267"/>
      <c r="AT98" s="268"/>
      <c r="AU98" s="266"/>
      <c r="AV98" s="267"/>
      <c r="AW98" s="268"/>
    </row>
    <row r="99" spans="2:49" s="239" customFormat="1" x14ac:dyDescent="0.2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82</v>
      </c>
      <c r="H99" s="27" t="s">
        <v>83</v>
      </c>
      <c r="I99" s="27" t="s">
        <v>96</v>
      </c>
      <c r="J99" s="27" t="s">
        <v>97</v>
      </c>
      <c r="K99" s="27" t="s">
        <v>106</v>
      </c>
      <c r="L99" s="27" t="s">
        <v>107</v>
      </c>
      <c r="M99" s="28">
        <v>15582</v>
      </c>
      <c r="N99" s="28">
        <v>15637</v>
      </c>
      <c r="O99" s="28">
        <v>15851</v>
      </c>
      <c r="P99" s="259">
        <v>313</v>
      </c>
      <c r="Q99" s="260">
        <f>SUM(M96:M97)</f>
        <v>2196910</v>
      </c>
      <c r="R99" s="261">
        <f>SUM(N96:N97)</f>
        <v>2204599</v>
      </c>
      <c r="S99" s="262">
        <f>SUM(O96:O97)</f>
        <v>2234802</v>
      </c>
      <c r="T99" s="260">
        <f>ROUND(SUM(M504:M505),0)</f>
        <v>0</v>
      </c>
      <c r="U99" s="261">
        <f>ROUND(SUM(N504:N505),0)</f>
        <v>0</v>
      </c>
      <c r="V99" s="262">
        <f>ROUND(SUM(O504:O505),0)</f>
        <v>0</v>
      </c>
      <c r="W99" s="260">
        <f>ROUND(SUM(M193:M194,SUM(M298:M300)),0)</f>
        <v>19800</v>
      </c>
      <c r="X99" s="261">
        <f>ROUND(SUM(N193:N194,SUM(N298:N300)),0)</f>
        <v>19800</v>
      </c>
      <c r="Y99" s="262">
        <f>ROUND(SUM(O193:O194,SUM(O298:O300)),0)</f>
        <v>19800</v>
      </c>
      <c r="Z99" s="263">
        <f>ROUND(SUM(M211:M212,M360:M362),0)</f>
        <v>495000</v>
      </c>
      <c r="AA99" s="261">
        <f>ROUND(SUM(N211:N212,N360:N362),0)</f>
        <v>495000</v>
      </c>
      <c r="AB99" s="262">
        <f>ROUND(SUM(O211:O212,O360:O362),0)</f>
        <v>495000</v>
      </c>
      <c r="AC99" s="260">
        <f>ROUND(SUM(M229:M231),0)</f>
        <v>0</v>
      </c>
      <c r="AD99" s="261">
        <f>ROUND(SUM(N229:N231),0)</f>
        <v>0</v>
      </c>
      <c r="AE99" s="262">
        <f>ROUND(SUM(O229:O231),0)</f>
        <v>0</v>
      </c>
      <c r="AF99" s="260">
        <f>ROUND(SUM(M271:M273,(M421:M423)),0)</f>
        <v>4980</v>
      </c>
      <c r="AG99" s="261">
        <f>ROUND(SUM(N271:N273,(N421:N423)),0)</f>
        <v>4980</v>
      </c>
      <c r="AH99" s="262">
        <f>ROUND(SUM(O271:O273,(O421:O423)),0)</f>
        <v>4980</v>
      </c>
      <c r="AI99" s="264"/>
      <c r="AJ99" s="265"/>
      <c r="AK99" s="260">
        <f>ROUND(SUM(M529:M530,M561:M562),0)</f>
        <v>0</v>
      </c>
      <c r="AL99" s="260">
        <f>ROUND(SUM(N529:N530,N561:N562),0)</f>
        <v>0</v>
      </c>
      <c r="AM99" s="260">
        <f>ROUND(SUM(O529:O530,O561:O562),0)</f>
        <v>0</v>
      </c>
      <c r="AN99" s="260">
        <f>ROUND(SUM(M462:M464),0)</f>
        <v>0</v>
      </c>
      <c r="AO99" s="261">
        <f>ROUND(SUM(N462:N464),0)</f>
        <v>0</v>
      </c>
      <c r="AP99" s="262">
        <f>ROUND(SUM(O462:O464),0)</f>
        <v>0</v>
      </c>
      <c r="AQ99" s="269"/>
      <c r="AR99" s="266"/>
      <c r="AS99" s="267"/>
      <c r="AT99" s="268"/>
      <c r="AU99" s="266"/>
      <c r="AV99" s="267"/>
      <c r="AW99" s="268"/>
    </row>
    <row r="100" spans="2:49" s="239" customFormat="1" x14ac:dyDescent="0.2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98</v>
      </c>
      <c r="J100" s="27" t="s">
        <v>99</v>
      </c>
      <c r="K100" s="27" t="s">
        <v>106</v>
      </c>
      <c r="L100" s="27" t="s">
        <v>107</v>
      </c>
      <c r="M100" s="28"/>
      <c r="N100" s="28"/>
      <c r="O100" s="28"/>
      <c r="P100" s="259">
        <v>321</v>
      </c>
      <c r="Q100" s="260">
        <f>M98</f>
        <v>291437</v>
      </c>
      <c r="R100" s="261">
        <f>N98</f>
        <v>292457</v>
      </c>
      <c r="S100" s="262">
        <f>O98</f>
        <v>296463</v>
      </c>
      <c r="T100" s="260">
        <f>ROUND(SUM(M506:M508),0)</f>
        <v>0</v>
      </c>
      <c r="U100" s="261">
        <f>ROUND(SUM(N506:N508),0)</f>
        <v>0</v>
      </c>
      <c r="V100" s="262">
        <f>ROUND(SUM(O506:O508),0)</f>
        <v>0</v>
      </c>
      <c r="W100" s="260">
        <f>ROUND(SUM(M195,M196,M301,M302,M303,M304),0)</f>
        <v>27500</v>
      </c>
      <c r="X100" s="261">
        <f>ROUND(SUM(N195,N196,N301,N302,N303,N304),0)</f>
        <v>27500</v>
      </c>
      <c r="Y100" s="262">
        <f>ROUND(SUM(O195,O196,O301,O302,O303,O304),0)</f>
        <v>27500</v>
      </c>
      <c r="Z100" s="263">
        <f>ROUND(SUM(M213:M215,M363:M366),0)</f>
        <v>126800</v>
      </c>
      <c r="AA100" s="261">
        <f>ROUND(SUM(N213:N215,N363:N366),0)</f>
        <v>126800</v>
      </c>
      <c r="AB100" s="262">
        <f>ROUND(SUM(O213:O215,O363:O366),0)</f>
        <v>126800</v>
      </c>
      <c r="AC100" s="260">
        <f>ROUND(SUM(M232:M234),0)</f>
        <v>10000</v>
      </c>
      <c r="AD100" s="261">
        <f>ROUND(SUM(N232:N234),0)</f>
        <v>10000</v>
      </c>
      <c r="AE100" s="262">
        <f>ROUND(SUM(O232:O234),0)</f>
        <v>10000</v>
      </c>
      <c r="AF100" s="260">
        <f>ROUND(SUM(M274:M276,(M424:M426)),0)</f>
        <v>1000</v>
      </c>
      <c r="AG100" s="261">
        <f>ROUND(SUM(N274:N276,(N424:N426)),0)</f>
        <v>1000</v>
      </c>
      <c r="AH100" s="262">
        <f>ROUND(SUM(O274:O276,(O424:O426)),0)</f>
        <v>1000</v>
      </c>
      <c r="AI100" s="264"/>
      <c r="AJ100" s="265"/>
      <c r="AK100" s="260">
        <f>ROUND(SUM(M531:M533,M563:M564),0)</f>
        <v>0</v>
      </c>
      <c r="AL100" s="260">
        <f>ROUND(SUM(N531:N533,N563:N564),0)</f>
        <v>0</v>
      </c>
      <c r="AM100" s="260">
        <f>ROUND(SUM(O531:O533,O563:O564),0)</f>
        <v>0</v>
      </c>
      <c r="AN100" s="260">
        <f>ROUND(SUM(M292,M465:M466),0)</f>
        <v>0</v>
      </c>
      <c r="AO100" s="261">
        <f>ROUND(SUM(N292,N465:N466),0)</f>
        <v>0</v>
      </c>
      <c r="AP100" s="262">
        <f>ROUND(SUM(O292,O465:O466),0)</f>
        <v>0</v>
      </c>
      <c r="AQ100" s="269"/>
      <c r="AR100" s="266"/>
      <c r="AS100" s="267"/>
      <c r="AT100" s="268"/>
      <c r="AU100" s="266"/>
      <c r="AV100" s="267"/>
      <c r="AW100" s="268"/>
    </row>
    <row r="101" spans="2:49" s="239" customFormat="1" x14ac:dyDescent="0.2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100</v>
      </c>
      <c r="J101" s="27" t="s">
        <v>101</v>
      </c>
      <c r="K101" s="27" t="s">
        <v>106</v>
      </c>
      <c r="L101" s="27" t="s">
        <v>107</v>
      </c>
      <c r="M101" s="28"/>
      <c r="N101" s="28"/>
      <c r="O101" s="28"/>
      <c r="P101" s="259">
        <v>322</v>
      </c>
      <c r="Q101" s="266"/>
      <c r="R101" s="267"/>
      <c r="S101" s="268"/>
      <c r="T101" s="260">
        <f>ROUND(SUM(M509:M511),0)</f>
        <v>0</v>
      </c>
      <c r="U101" s="261">
        <f>ROUND(SUM(N509:N511),0)</f>
        <v>0</v>
      </c>
      <c r="V101" s="262">
        <f>ROUND(SUM(O509:O511),0)</f>
        <v>0</v>
      </c>
      <c r="W101" s="260">
        <f>ROUND(SUM(M197:M198,SUM(M305:M310)),0)</f>
        <v>34500</v>
      </c>
      <c r="X101" s="261">
        <f>ROUND(SUM(N197:N198,SUM(N305:N310)),0)</f>
        <v>34500</v>
      </c>
      <c r="Y101" s="262">
        <f>ROUND(SUM(O197:O198,SUM(O305:O310)),0)</f>
        <v>34500</v>
      </c>
      <c r="Z101" s="263">
        <f>ROUND(SUM(M216:M217,M367:M373),0)</f>
        <v>131000</v>
      </c>
      <c r="AA101" s="261">
        <f>ROUND(SUM(N216:N217,N367:N373),0)</f>
        <v>131000</v>
      </c>
      <c r="AB101" s="262">
        <f>ROUND(SUM(O216:O217,O367:O373),0)</f>
        <v>131000</v>
      </c>
      <c r="AC101" s="260">
        <f>ROUND(SUM(M236:M240),0)</f>
        <v>0</v>
      </c>
      <c r="AD101" s="261">
        <f>ROUND(SUM(N236:N240),0)</f>
        <v>0</v>
      </c>
      <c r="AE101" s="262">
        <f>ROUND(SUM(O236:O240),0)</f>
        <v>0</v>
      </c>
      <c r="AF101" s="260">
        <f>ROUND(SUM(M277:M280,(M427:M431)),0)</f>
        <v>0</v>
      </c>
      <c r="AG101" s="261">
        <f>ROUND(SUM(N277:N280,(N427:N431)),0)</f>
        <v>0</v>
      </c>
      <c r="AH101" s="262">
        <f>ROUND(SUM(O277:O280,(O427:O431)),0)</f>
        <v>0</v>
      </c>
      <c r="AI101" s="264"/>
      <c r="AJ101" s="265"/>
      <c r="AK101" s="260">
        <f>ROUND(SUM(M534:M536),0)</f>
        <v>0</v>
      </c>
      <c r="AL101" s="260">
        <f t="shared" ref="AL101:AM101" si="8">ROUND(SUM(N534:N536),0)</f>
        <v>0</v>
      </c>
      <c r="AM101" s="260">
        <f t="shared" si="8"/>
        <v>0</v>
      </c>
      <c r="AN101" s="260">
        <f>ROUND(SUM(M467:M470),0)</f>
        <v>0</v>
      </c>
      <c r="AO101" s="261">
        <f>ROUND(SUM(N467:N470),0)</f>
        <v>0</v>
      </c>
      <c r="AP101" s="262">
        <f>ROUND(SUM(O467:O470),0)</f>
        <v>0</v>
      </c>
      <c r="AQ101" s="269"/>
      <c r="AR101" s="266"/>
      <c r="AS101" s="267"/>
      <c r="AT101" s="268"/>
      <c r="AU101" s="266"/>
      <c r="AV101" s="267"/>
      <c r="AW101" s="268"/>
    </row>
    <row r="102" spans="2:49" s="270" customFormat="1" x14ac:dyDescent="0.25">
      <c r="B102" s="271"/>
      <c r="C102" s="271"/>
      <c r="D102" s="271"/>
      <c r="E102" s="222"/>
      <c r="F102" s="222"/>
      <c r="G102" s="272" t="s">
        <v>102</v>
      </c>
      <c r="H102" s="272" t="s">
        <v>103</v>
      </c>
      <c r="I102" s="223"/>
      <c r="J102" s="223"/>
      <c r="K102" s="223"/>
      <c r="L102" s="223"/>
      <c r="M102" s="224">
        <f>SUM(M103:M104)</f>
        <v>0</v>
      </c>
      <c r="N102" s="224">
        <f t="shared" ref="N102:O102" si="9">SUM(N103:N104)</f>
        <v>0</v>
      </c>
      <c r="O102" s="224">
        <f t="shared" si="9"/>
        <v>0</v>
      </c>
      <c r="P102" s="259">
        <v>323</v>
      </c>
      <c r="Q102" s="260">
        <f>M99</f>
        <v>15582</v>
      </c>
      <c r="R102" s="261">
        <f>N99</f>
        <v>15637</v>
      </c>
      <c r="S102" s="262">
        <f>O99</f>
        <v>15851</v>
      </c>
      <c r="T102" s="260">
        <f>ROUND(SUM(M512:M517),0)</f>
        <v>0</v>
      </c>
      <c r="U102" s="261">
        <f>ROUND(SUM(N512:N517),0)</f>
        <v>0</v>
      </c>
      <c r="V102" s="262">
        <f>ROUND(SUM(O512:O517),0)</f>
        <v>0</v>
      </c>
      <c r="W102" s="260">
        <f>ROUND(SUM(M199:M202,SUM(M311:M319)),0)</f>
        <v>423700</v>
      </c>
      <c r="X102" s="261">
        <f>ROUND(SUM(N199:N202,SUM(N311:N319)),0)</f>
        <v>423700</v>
      </c>
      <c r="Y102" s="262">
        <f>ROUND(SUM(O199:O202,SUM(O311:O319)),0)</f>
        <v>423700</v>
      </c>
      <c r="Z102" s="263">
        <f>ROUND(SUM(M218:M221,M374:M382),0)</f>
        <v>602700</v>
      </c>
      <c r="AA102" s="261">
        <f>ROUND(SUM(N218:N221,N374:N382),0)</f>
        <v>602700</v>
      </c>
      <c r="AB102" s="262">
        <f>ROUND(SUM(O218:O221,O374:O382),0)</f>
        <v>602700</v>
      </c>
      <c r="AC102" s="260">
        <f>ROUND(SUM(M241:M248),0)</f>
        <v>60000</v>
      </c>
      <c r="AD102" s="261">
        <f>ROUND(SUM(N241:N248),0)</f>
        <v>60000</v>
      </c>
      <c r="AE102" s="262">
        <f>ROUND(SUM(O241:O248),0)</f>
        <v>60000</v>
      </c>
      <c r="AF102" s="260">
        <f>ROUND(SUM(M281:M286,(M432:M439)),0)</f>
        <v>45000</v>
      </c>
      <c r="AG102" s="261">
        <f>ROUND(SUM(N281:N286,(N432:N439)),0)</f>
        <v>45000</v>
      </c>
      <c r="AH102" s="262">
        <f>ROUND(SUM(O281:O286,(O432:O439)),0)</f>
        <v>45000</v>
      </c>
      <c r="AI102" s="264"/>
      <c r="AJ102" s="265"/>
      <c r="AK102" s="260">
        <f>ROUND(SUM(M537:M542,M565:M566),0)</f>
        <v>0</v>
      </c>
      <c r="AL102" s="260">
        <f>ROUND(SUM(N537:N542,N565:N566),0)</f>
        <v>0</v>
      </c>
      <c r="AM102" s="260">
        <f>ROUND(SUM(O537:O542,O565:O566),0)</f>
        <v>0</v>
      </c>
      <c r="AN102" s="260">
        <f>ROUND(SUM(M471:M479),0)</f>
        <v>0</v>
      </c>
      <c r="AO102" s="261">
        <f>ROUND(SUM(N471:N479),0)</f>
        <v>0</v>
      </c>
      <c r="AP102" s="262">
        <f>ROUND(SUM(O471:O479),0)</f>
        <v>0</v>
      </c>
      <c r="AQ102" s="269"/>
      <c r="AR102" s="260">
        <f>ROUND(M497,0)</f>
        <v>0</v>
      </c>
      <c r="AS102" s="261">
        <f>ROUND(N497,0)</f>
        <v>0</v>
      </c>
      <c r="AT102" s="262">
        <f>ROUND(O497,0)</f>
        <v>0</v>
      </c>
      <c r="AU102" s="266"/>
      <c r="AV102" s="267"/>
      <c r="AW102" s="268"/>
    </row>
    <row r="103" spans="2:49" s="270" customFormat="1" ht="29.25" customHeight="1" x14ac:dyDescent="0.25">
      <c r="B103" s="273" t="s">
        <v>409</v>
      </c>
      <c r="C103" s="273" t="s">
        <v>78</v>
      </c>
      <c r="D103" s="273" t="s">
        <v>79</v>
      </c>
      <c r="E103" s="274" t="s">
        <v>80</v>
      </c>
      <c r="F103" s="274" t="s">
        <v>81</v>
      </c>
      <c r="G103" s="274" t="s">
        <v>102</v>
      </c>
      <c r="H103" s="274" t="s">
        <v>103</v>
      </c>
      <c r="I103" s="274" t="s">
        <v>104</v>
      </c>
      <c r="J103" s="274" t="s">
        <v>105</v>
      </c>
      <c r="K103" s="274" t="s">
        <v>106</v>
      </c>
      <c r="L103" s="274" t="s">
        <v>107</v>
      </c>
      <c r="M103" s="275"/>
      <c r="N103" s="275"/>
      <c r="O103" s="275"/>
      <c r="P103" s="259">
        <v>324</v>
      </c>
      <c r="Q103" s="266"/>
      <c r="R103" s="267"/>
      <c r="S103" s="268"/>
      <c r="T103" s="260">
        <f>ROUND(M518,0)</f>
        <v>0</v>
      </c>
      <c r="U103" s="261">
        <f>ROUND(N518,0)</f>
        <v>0</v>
      </c>
      <c r="V103" s="262">
        <f>ROUND(O518,0)</f>
        <v>0</v>
      </c>
      <c r="W103" s="260">
        <f>ROUND(SUM(M203,M320),0)</f>
        <v>30000</v>
      </c>
      <c r="X103" s="261">
        <f>ROUND(SUM(N203,N320),0)</f>
        <v>30000</v>
      </c>
      <c r="Y103" s="262">
        <f>ROUND(SUM(O203,O320),0)</f>
        <v>30000</v>
      </c>
      <c r="Z103" s="263">
        <f>ROUND(M383,0)</f>
        <v>86500</v>
      </c>
      <c r="AA103" s="261">
        <f>ROUND(N383,0)</f>
        <v>86500</v>
      </c>
      <c r="AB103" s="262">
        <f>ROUND(O383,0)</f>
        <v>86500</v>
      </c>
      <c r="AC103" s="260">
        <f>M249</f>
        <v>40000</v>
      </c>
      <c r="AD103" s="261">
        <f>N249</f>
        <v>40000</v>
      </c>
      <c r="AE103" s="262">
        <f>O249</f>
        <v>40000</v>
      </c>
      <c r="AF103" s="260">
        <f>ROUND(M440,0)</f>
        <v>30000</v>
      </c>
      <c r="AG103" s="261">
        <f>ROUND(N440,0)</f>
        <v>30000</v>
      </c>
      <c r="AH103" s="262">
        <f>ROUND(O440,0)</f>
        <v>30000</v>
      </c>
      <c r="AI103" s="264"/>
      <c r="AJ103" s="265"/>
      <c r="AK103" s="260">
        <f>ROUND(M543,0)</f>
        <v>0</v>
      </c>
      <c r="AL103" s="260">
        <f t="shared" ref="AL103:AM103" si="10">ROUND(N543,0)</f>
        <v>0</v>
      </c>
      <c r="AM103" s="260">
        <f t="shared" si="10"/>
        <v>0</v>
      </c>
      <c r="AN103" s="260">
        <f>ROUND(M480,0)</f>
        <v>0</v>
      </c>
      <c r="AO103" s="261">
        <f>ROUND(N480,0)</f>
        <v>0</v>
      </c>
      <c r="AP103" s="262">
        <f>ROUND(O480,0)</f>
        <v>0</v>
      </c>
      <c r="AQ103" s="269"/>
      <c r="AR103" s="266"/>
      <c r="AS103" s="267"/>
      <c r="AT103" s="268"/>
      <c r="AU103" s="266"/>
      <c r="AV103" s="267"/>
      <c r="AW103" s="268"/>
    </row>
    <row r="104" spans="2:49" s="270" customFormat="1" ht="15.75" thickBot="1" x14ac:dyDescent="0.3">
      <c r="B104" s="273" t="s">
        <v>409</v>
      </c>
      <c r="C104" s="273" t="s">
        <v>78</v>
      </c>
      <c r="D104" s="273" t="s">
        <v>79</v>
      </c>
      <c r="E104" s="274" t="s">
        <v>80</v>
      </c>
      <c r="F104" s="274" t="s">
        <v>81</v>
      </c>
      <c r="G104" s="274" t="s">
        <v>102</v>
      </c>
      <c r="H104" s="274" t="s">
        <v>103</v>
      </c>
      <c r="I104" s="274" t="s">
        <v>108</v>
      </c>
      <c r="J104" s="274" t="s">
        <v>109</v>
      </c>
      <c r="K104" s="274" t="s">
        <v>106</v>
      </c>
      <c r="L104" s="274" t="s">
        <v>107</v>
      </c>
      <c r="M104" s="275"/>
      <c r="N104" s="275"/>
      <c r="O104" s="275"/>
      <c r="P104" s="259">
        <v>329</v>
      </c>
      <c r="Q104" s="260">
        <f>M100</f>
        <v>0</v>
      </c>
      <c r="R104" s="261">
        <f>N100</f>
        <v>0</v>
      </c>
      <c r="S104" s="262">
        <f>O100</f>
        <v>0</v>
      </c>
      <c r="T104" s="260">
        <f>ROUND(SUM(M519:M520),0)</f>
        <v>0</v>
      </c>
      <c r="U104" s="261">
        <f>ROUND(SUM(N519:N520),0)</f>
        <v>0</v>
      </c>
      <c r="V104" s="262">
        <f>ROUND(SUM(O519:O520),0)</f>
        <v>0</v>
      </c>
      <c r="W104" s="260">
        <f>ROUND(SUM(M204:M205,SUM(M321:M326)),0)</f>
        <v>195000</v>
      </c>
      <c r="X104" s="261">
        <f>ROUND(SUM(N204:N205,SUM(N321:N326)),0)</f>
        <v>195000</v>
      </c>
      <c r="Y104" s="262">
        <f>ROUND(SUM(O204:O205,SUM(O321:O326)),0)</f>
        <v>195000</v>
      </c>
      <c r="Z104" s="263">
        <f>ROUND(SUM(M223:M224,M384:M389),0)</f>
        <v>167500</v>
      </c>
      <c r="AA104" s="261">
        <f>ROUND(SUM(N223:N224,N384:N389),0)</f>
        <v>167500</v>
      </c>
      <c r="AB104" s="262">
        <f>ROUND(SUM(O223:O224,O384:O389),0)</f>
        <v>167500</v>
      </c>
      <c r="AC104" s="260">
        <f>ROUND(SUM(M250:M253),0)</f>
        <v>10000</v>
      </c>
      <c r="AD104" s="261">
        <f>ROUND(SUM(N250:N253),0)</f>
        <v>10000</v>
      </c>
      <c r="AE104" s="262">
        <f>ROUND(SUM(O250:O253),0)</f>
        <v>10000</v>
      </c>
      <c r="AF104" s="260">
        <f>ROUND(SUM(M287,(M441:M445)),0)</f>
        <v>20000</v>
      </c>
      <c r="AG104" s="261">
        <f>ROUND(SUM(N287,(N441:N445)),0)</f>
        <v>20000</v>
      </c>
      <c r="AH104" s="262">
        <f>ROUND(SUM(O287,(O441:O445)),0)</f>
        <v>20000</v>
      </c>
      <c r="AI104" s="264"/>
      <c r="AJ104" s="265"/>
      <c r="AK104" s="260">
        <f>ROUND(SUM(M544:M545),0)</f>
        <v>0</v>
      </c>
      <c r="AL104" s="260">
        <f t="shared" ref="AL104:AM104" si="11">ROUND(SUM(N544:N545),0)</f>
        <v>0</v>
      </c>
      <c r="AM104" s="260">
        <f t="shared" si="11"/>
        <v>0</v>
      </c>
      <c r="AN104" s="260">
        <f>ROUND(SUM(M481:M484),0)</f>
        <v>0</v>
      </c>
      <c r="AO104" s="261">
        <f>ROUND(SUM(N481:N484),0)</f>
        <v>0</v>
      </c>
      <c r="AP104" s="262">
        <f>ROUND(SUM(O481:O484),0)</f>
        <v>0</v>
      </c>
      <c r="AQ104" s="269"/>
      <c r="AR104" s="266"/>
      <c r="AS104" s="267"/>
      <c r="AT104" s="268"/>
      <c r="AU104" s="260">
        <f>M103</f>
        <v>0</v>
      </c>
      <c r="AV104" s="261">
        <f>N103</f>
        <v>0</v>
      </c>
      <c r="AW104" s="262">
        <f>O103</f>
        <v>0</v>
      </c>
    </row>
    <row r="105" spans="2:49" ht="20.100000000000001" customHeight="1" thickBot="1" x14ac:dyDescent="0.3">
      <c r="B105" s="330" t="s">
        <v>663</v>
      </c>
      <c r="C105" s="331"/>
      <c r="D105" s="331"/>
      <c r="E105" s="331"/>
      <c r="F105" s="331"/>
      <c r="G105" s="331"/>
      <c r="H105" s="331"/>
      <c r="I105" s="331"/>
      <c r="J105" s="331"/>
      <c r="K105" s="331"/>
      <c r="L105" s="332"/>
      <c r="M105" s="220">
        <f>M106</f>
        <v>1620000</v>
      </c>
      <c r="N105" s="220">
        <f>N106</f>
        <v>1620000</v>
      </c>
      <c r="O105" s="220">
        <f>O106</f>
        <v>1620000</v>
      </c>
      <c r="P105" s="221"/>
      <c r="Q105" s="333"/>
      <c r="R105" s="333"/>
      <c r="S105" s="333"/>
      <c r="T105" s="334"/>
      <c r="U105" s="335"/>
      <c r="V105" s="336"/>
      <c r="W105" s="337"/>
      <c r="X105" s="338"/>
      <c r="Y105" s="338"/>
      <c r="Z105" s="321"/>
      <c r="AA105" s="322"/>
      <c r="AB105" s="323"/>
      <c r="AC105" s="324"/>
      <c r="AD105" s="324"/>
      <c r="AE105" s="325"/>
      <c r="AF105" s="316"/>
      <c r="AG105" s="317"/>
      <c r="AH105" s="318"/>
      <c r="AI105" s="117"/>
      <c r="AJ105" s="117"/>
      <c r="AK105" s="326"/>
      <c r="AL105" s="324"/>
      <c r="AM105" s="325"/>
      <c r="AN105" s="327"/>
      <c r="AO105" s="328"/>
      <c r="AP105" s="329"/>
      <c r="AQ105" s="22"/>
      <c r="AR105" s="316"/>
      <c r="AS105" s="317"/>
      <c r="AT105" s="318"/>
      <c r="AU105" s="319"/>
      <c r="AV105" s="320"/>
      <c r="AW105" s="320"/>
    </row>
    <row r="106" spans="2:49" x14ac:dyDescent="0.25">
      <c r="B106" s="109"/>
      <c r="C106" s="109"/>
      <c r="D106" s="109"/>
      <c r="E106" s="110"/>
      <c r="F106" s="110"/>
      <c r="G106" s="222" t="s">
        <v>82</v>
      </c>
      <c r="H106" s="222" t="s">
        <v>83</v>
      </c>
      <c r="I106" s="223"/>
      <c r="J106" s="223"/>
      <c r="K106" s="223"/>
      <c r="L106" s="223"/>
      <c r="M106" s="224">
        <f>ROUND(SUM(M107:M188),0)</f>
        <v>1620000</v>
      </c>
      <c r="N106" s="224">
        <f t="shared" ref="N106:O106" si="12">ROUND(SUM(N107:N188),0)</f>
        <v>1620000</v>
      </c>
      <c r="O106" s="224">
        <f t="shared" si="12"/>
        <v>1620000</v>
      </c>
      <c r="P106" s="225"/>
      <c r="Q106" s="226">
        <v>2019</v>
      </c>
      <c r="R106" s="227">
        <v>2020</v>
      </c>
      <c r="S106" s="228">
        <v>2021</v>
      </c>
      <c r="T106" s="229">
        <v>2019</v>
      </c>
      <c r="U106" s="230">
        <v>2020</v>
      </c>
      <c r="V106" s="231">
        <v>2021</v>
      </c>
      <c r="W106" s="232">
        <v>2019</v>
      </c>
      <c r="X106" s="227">
        <v>2020</v>
      </c>
      <c r="Y106" s="233">
        <v>2021</v>
      </c>
      <c r="Z106" s="234">
        <v>2019</v>
      </c>
      <c r="AA106" s="230">
        <v>2020</v>
      </c>
      <c r="AB106" s="231">
        <v>2021</v>
      </c>
      <c r="AC106" s="234">
        <v>2019</v>
      </c>
      <c r="AD106" s="230">
        <v>2020</v>
      </c>
      <c r="AE106" s="231">
        <v>2021</v>
      </c>
      <c r="AF106" s="229">
        <v>2019</v>
      </c>
      <c r="AG106" s="230">
        <v>2020</v>
      </c>
      <c r="AH106" s="231">
        <v>2021</v>
      </c>
      <c r="AK106" s="229">
        <v>2019</v>
      </c>
      <c r="AL106" s="230">
        <v>2020</v>
      </c>
      <c r="AM106" s="231">
        <v>2021</v>
      </c>
      <c r="AN106" s="229">
        <v>2019</v>
      </c>
      <c r="AO106" s="230">
        <v>2020</v>
      </c>
      <c r="AP106" s="231">
        <v>2021</v>
      </c>
      <c r="AR106" s="229">
        <v>2019</v>
      </c>
      <c r="AS106" s="230">
        <v>2020</v>
      </c>
      <c r="AT106" s="231">
        <v>2021</v>
      </c>
      <c r="AU106" s="229">
        <v>2019</v>
      </c>
      <c r="AV106" s="230">
        <v>2020</v>
      </c>
      <c r="AW106" s="231">
        <v>2021</v>
      </c>
    </row>
    <row r="107" spans="2:49" s="270" customFormat="1" x14ac:dyDescent="0.25">
      <c r="B107" s="273"/>
      <c r="C107" s="273"/>
      <c r="D107" s="273"/>
      <c r="E107" s="274"/>
      <c r="F107" s="274"/>
      <c r="G107" s="27" t="s">
        <v>82</v>
      </c>
      <c r="H107" s="27" t="s">
        <v>83</v>
      </c>
      <c r="I107" s="27" t="s">
        <v>84</v>
      </c>
      <c r="J107" s="27" t="s">
        <v>85</v>
      </c>
      <c r="K107" s="27"/>
      <c r="L107" s="274"/>
      <c r="M107" s="275"/>
      <c r="N107" s="275"/>
      <c r="O107" s="275"/>
      <c r="P107" s="259"/>
      <c r="Q107" s="260"/>
      <c r="R107" s="261"/>
      <c r="S107" s="262"/>
      <c r="T107" s="260"/>
      <c r="U107" s="261"/>
      <c r="V107" s="262"/>
      <c r="W107" s="260"/>
      <c r="X107" s="261"/>
      <c r="Y107" s="262"/>
      <c r="Z107" s="263"/>
      <c r="AA107" s="261"/>
      <c r="AB107" s="262"/>
      <c r="AC107" s="260"/>
      <c r="AD107" s="261"/>
      <c r="AE107" s="262"/>
      <c r="AF107" s="260"/>
      <c r="AG107" s="261"/>
      <c r="AH107" s="262"/>
      <c r="AI107" s="264"/>
      <c r="AJ107" s="265"/>
      <c r="AK107" s="260"/>
      <c r="AL107" s="260"/>
      <c r="AM107" s="260"/>
      <c r="AN107" s="260"/>
      <c r="AO107" s="261"/>
      <c r="AP107" s="262"/>
      <c r="AQ107" s="269"/>
      <c r="AR107" s="266"/>
      <c r="AS107" s="267"/>
      <c r="AT107" s="268"/>
      <c r="AU107" s="260"/>
      <c r="AV107" s="261"/>
      <c r="AW107" s="262"/>
    </row>
    <row r="108" spans="2:49" s="270" customFormat="1" x14ac:dyDescent="0.25">
      <c r="B108" s="273"/>
      <c r="C108" s="273"/>
      <c r="D108" s="273"/>
      <c r="E108" s="274"/>
      <c r="F108" s="274"/>
      <c r="G108" s="27" t="s">
        <v>82</v>
      </c>
      <c r="H108" s="27" t="s">
        <v>83</v>
      </c>
      <c r="I108" s="27" t="s">
        <v>271</v>
      </c>
      <c r="J108" s="27" t="s">
        <v>272</v>
      </c>
      <c r="K108" s="27"/>
      <c r="L108" s="274"/>
      <c r="M108" s="275"/>
      <c r="N108" s="275"/>
      <c r="O108" s="275"/>
      <c r="P108" s="259"/>
      <c r="Q108" s="260"/>
      <c r="R108" s="261"/>
      <c r="S108" s="262"/>
      <c r="T108" s="260"/>
      <c r="U108" s="261"/>
      <c r="V108" s="262"/>
      <c r="W108" s="260"/>
      <c r="X108" s="261"/>
      <c r="Y108" s="262"/>
      <c r="Z108" s="263"/>
      <c r="AA108" s="261"/>
      <c r="AB108" s="262"/>
      <c r="AC108" s="260"/>
      <c r="AD108" s="261"/>
      <c r="AE108" s="262"/>
      <c r="AF108" s="260"/>
      <c r="AG108" s="261"/>
      <c r="AH108" s="262"/>
      <c r="AI108" s="264"/>
      <c r="AJ108" s="265"/>
      <c r="AK108" s="260"/>
      <c r="AL108" s="260"/>
      <c r="AM108" s="260"/>
      <c r="AN108" s="260"/>
      <c r="AO108" s="261"/>
      <c r="AP108" s="262"/>
      <c r="AQ108" s="269"/>
      <c r="AR108" s="266"/>
      <c r="AS108" s="267"/>
      <c r="AT108" s="268"/>
      <c r="AU108" s="260"/>
      <c r="AV108" s="261"/>
      <c r="AW108" s="262"/>
    </row>
    <row r="109" spans="2:49" s="270" customFormat="1" x14ac:dyDescent="0.25">
      <c r="B109" s="273"/>
      <c r="C109" s="273"/>
      <c r="D109" s="273"/>
      <c r="E109" s="274"/>
      <c r="F109" s="274"/>
      <c r="G109" s="27" t="s">
        <v>82</v>
      </c>
      <c r="H109" s="27" t="s">
        <v>83</v>
      </c>
      <c r="I109" s="27" t="s">
        <v>231</v>
      </c>
      <c r="J109" s="27" t="s">
        <v>232</v>
      </c>
      <c r="K109" s="27"/>
      <c r="L109" s="274"/>
      <c r="M109" s="275"/>
      <c r="N109" s="275"/>
      <c r="O109" s="275"/>
      <c r="P109" s="259"/>
      <c r="Q109" s="260"/>
      <c r="R109" s="261"/>
      <c r="S109" s="262"/>
      <c r="T109" s="260"/>
      <c r="U109" s="261"/>
      <c r="V109" s="262"/>
      <c r="W109" s="260"/>
      <c r="X109" s="261"/>
      <c r="Y109" s="262"/>
      <c r="Z109" s="263"/>
      <c r="AA109" s="261"/>
      <c r="AB109" s="262"/>
      <c r="AC109" s="260"/>
      <c r="AD109" s="261"/>
      <c r="AE109" s="262"/>
      <c r="AF109" s="260"/>
      <c r="AG109" s="261"/>
      <c r="AH109" s="262"/>
      <c r="AI109" s="264"/>
      <c r="AJ109" s="265"/>
      <c r="AK109" s="260"/>
      <c r="AL109" s="260"/>
      <c r="AM109" s="260"/>
      <c r="AN109" s="260"/>
      <c r="AO109" s="261"/>
      <c r="AP109" s="262"/>
      <c r="AQ109" s="269"/>
      <c r="AR109" s="266"/>
      <c r="AS109" s="267"/>
      <c r="AT109" s="268"/>
      <c r="AU109" s="260"/>
      <c r="AV109" s="261"/>
      <c r="AW109" s="262"/>
    </row>
    <row r="110" spans="2:49" s="270" customFormat="1" x14ac:dyDescent="0.25">
      <c r="B110" s="273"/>
      <c r="C110" s="273"/>
      <c r="D110" s="273"/>
      <c r="E110" s="274"/>
      <c r="F110" s="274"/>
      <c r="G110" s="27" t="s">
        <v>82</v>
      </c>
      <c r="H110" s="27" t="s">
        <v>83</v>
      </c>
      <c r="I110" s="27" t="s">
        <v>273</v>
      </c>
      <c r="J110" s="27" t="s">
        <v>274</v>
      </c>
      <c r="K110" s="27"/>
      <c r="L110" s="274"/>
      <c r="M110" s="275"/>
      <c r="N110" s="275"/>
      <c r="O110" s="275"/>
      <c r="P110" s="259"/>
      <c r="Q110" s="260"/>
      <c r="R110" s="261"/>
      <c r="S110" s="262"/>
      <c r="T110" s="260"/>
      <c r="U110" s="261"/>
      <c r="V110" s="262"/>
      <c r="W110" s="260"/>
      <c r="X110" s="261"/>
      <c r="Y110" s="262"/>
      <c r="Z110" s="263"/>
      <c r="AA110" s="261"/>
      <c r="AB110" s="262"/>
      <c r="AC110" s="260"/>
      <c r="AD110" s="261"/>
      <c r="AE110" s="262"/>
      <c r="AF110" s="260"/>
      <c r="AG110" s="261"/>
      <c r="AH110" s="262"/>
      <c r="AI110" s="264"/>
      <c r="AJ110" s="265"/>
      <c r="AK110" s="260"/>
      <c r="AL110" s="260"/>
      <c r="AM110" s="260"/>
      <c r="AN110" s="260"/>
      <c r="AO110" s="261"/>
      <c r="AP110" s="262"/>
      <c r="AQ110" s="269"/>
      <c r="AR110" s="266"/>
      <c r="AS110" s="267"/>
      <c r="AT110" s="268"/>
      <c r="AU110" s="260"/>
      <c r="AV110" s="261"/>
      <c r="AW110" s="262"/>
    </row>
    <row r="111" spans="2:49" s="270" customFormat="1" x14ac:dyDescent="0.25">
      <c r="B111" s="273"/>
      <c r="C111" s="273"/>
      <c r="D111" s="273"/>
      <c r="E111" s="274"/>
      <c r="F111" s="274"/>
      <c r="G111" s="27" t="s">
        <v>82</v>
      </c>
      <c r="H111" s="27" t="s">
        <v>83</v>
      </c>
      <c r="I111" s="27" t="s">
        <v>88</v>
      </c>
      <c r="J111" s="27" t="s">
        <v>89</v>
      </c>
      <c r="K111" s="27"/>
      <c r="L111" s="274"/>
      <c r="M111" s="275"/>
      <c r="N111" s="275"/>
      <c r="O111" s="275"/>
      <c r="P111" s="259"/>
      <c r="Q111" s="260"/>
      <c r="R111" s="261"/>
      <c r="S111" s="262"/>
      <c r="T111" s="260"/>
      <c r="U111" s="261"/>
      <c r="V111" s="262"/>
      <c r="W111" s="260"/>
      <c r="X111" s="261"/>
      <c r="Y111" s="262"/>
      <c r="Z111" s="263"/>
      <c r="AA111" s="261"/>
      <c r="AB111" s="262"/>
      <c r="AC111" s="260"/>
      <c r="AD111" s="261"/>
      <c r="AE111" s="262"/>
      <c r="AF111" s="260"/>
      <c r="AG111" s="261"/>
      <c r="AH111" s="262"/>
      <c r="AI111" s="264"/>
      <c r="AJ111" s="265"/>
      <c r="AK111" s="260"/>
      <c r="AL111" s="260"/>
      <c r="AM111" s="260"/>
      <c r="AN111" s="260"/>
      <c r="AO111" s="261"/>
      <c r="AP111" s="262"/>
      <c r="AQ111" s="269"/>
      <c r="AR111" s="266"/>
      <c r="AS111" s="267"/>
      <c r="AT111" s="268"/>
      <c r="AU111" s="260"/>
      <c r="AV111" s="261"/>
      <c r="AW111" s="262"/>
    </row>
    <row r="112" spans="2:49" s="270" customFormat="1" x14ac:dyDescent="0.25">
      <c r="B112" s="273"/>
      <c r="C112" s="273"/>
      <c r="D112" s="273"/>
      <c r="E112" s="274"/>
      <c r="F112" s="274"/>
      <c r="G112" s="27" t="s">
        <v>82</v>
      </c>
      <c r="H112" s="27" t="s">
        <v>83</v>
      </c>
      <c r="I112" s="27" t="s">
        <v>124</v>
      </c>
      <c r="J112" s="27" t="s">
        <v>125</v>
      </c>
      <c r="K112" s="27"/>
      <c r="L112" s="274"/>
      <c r="M112" s="275"/>
      <c r="N112" s="275"/>
      <c r="O112" s="275"/>
      <c r="P112" s="259"/>
      <c r="Q112" s="260"/>
      <c r="R112" s="261"/>
      <c r="S112" s="262"/>
      <c r="T112" s="260"/>
      <c r="U112" s="261"/>
      <c r="V112" s="262"/>
      <c r="W112" s="260"/>
      <c r="X112" s="261"/>
      <c r="Y112" s="262"/>
      <c r="Z112" s="263"/>
      <c r="AA112" s="261"/>
      <c r="AB112" s="262"/>
      <c r="AC112" s="260"/>
      <c r="AD112" s="261"/>
      <c r="AE112" s="262"/>
      <c r="AF112" s="260"/>
      <c r="AG112" s="261"/>
      <c r="AH112" s="262"/>
      <c r="AI112" s="264"/>
      <c r="AJ112" s="265"/>
      <c r="AK112" s="260"/>
      <c r="AL112" s="260"/>
      <c r="AM112" s="260"/>
      <c r="AN112" s="260"/>
      <c r="AO112" s="261"/>
      <c r="AP112" s="262"/>
      <c r="AQ112" s="269"/>
      <c r="AR112" s="266"/>
      <c r="AS112" s="267"/>
      <c r="AT112" s="268"/>
      <c r="AU112" s="260"/>
      <c r="AV112" s="261"/>
      <c r="AW112" s="262"/>
    </row>
    <row r="113" spans="2:49" s="270" customFormat="1" x14ac:dyDescent="0.25">
      <c r="B113" s="273"/>
      <c r="C113" s="273"/>
      <c r="D113" s="273"/>
      <c r="E113" s="274"/>
      <c r="F113" s="274"/>
      <c r="G113" s="27" t="s">
        <v>82</v>
      </c>
      <c r="H113" s="27" t="s">
        <v>83</v>
      </c>
      <c r="I113" s="27" t="s">
        <v>90</v>
      </c>
      <c r="J113" s="27" t="s">
        <v>91</v>
      </c>
      <c r="K113" s="27"/>
      <c r="L113" s="274"/>
      <c r="M113" s="275"/>
      <c r="N113" s="275"/>
      <c r="O113" s="275"/>
      <c r="P113" s="259"/>
      <c r="Q113" s="260"/>
      <c r="R113" s="261"/>
      <c r="S113" s="262"/>
      <c r="T113" s="260"/>
      <c r="U113" s="261"/>
      <c r="V113" s="262"/>
      <c r="W113" s="260"/>
      <c r="X113" s="261"/>
      <c r="Y113" s="262"/>
      <c r="Z113" s="263"/>
      <c r="AA113" s="261"/>
      <c r="AB113" s="262"/>
      <c r="AC113" s="260"/>
      <c r="AD113" s="261"/>
      <c r="AE113" s="262"/>
      <c r="AF113" s="260"/>
      <c r="AG113" s="261"/>
      <c r="AH113" s="262"/>
      <c r="AI113" s="264"/>
      <c r="AJ113" s="265"/>
      <c r="AK113" s="260"/>
      <c r="AL113" s="260"/>
      <c r="AM113" s="260"/>
      <c r="AN113" s="260"/>
      <c r="AO113" s="261"/>
      <c r="AP113" s="262"/>
      <c r="AQ113" s="269"/>
      <c r="AR113" s="266"/>
      <c r="AS113" s="267"/>
      <c r="AT113" s="268"/>
      <c r="AU113" s="260"/>
      <c r="AV113" s="261"/>
      <c r="AW113" s="262"/>
    </row>
    <row r="114" spans="2:49" s="270" customFormat="1" x14ac:dyDescent="0.25">
      <c r="B114" s="273"/>
      <c r="C114" s="273"/>
      <c r="D114" s="273"/>
      <c r="E114" s="274"/>
      <c r="F114" s="274"/>
      <c r="G114" s="27" t="s">
        <v>82</v>
      </c>
      <c r="H114" s="27" t="s">
        <v>83</v>
      </c>
      <c r="I114" s="27" t="s">
        <v>92</v>
      </c>
      <c r="J114" s="27" t="s">
        <v>93</v>
      </c>
      <c r="K114" s="27"/>
      <c r="L114" s="274"/>
      <c r="M114" s="275"/>
      <c r="N114" s="275"/>
      <c r="O114" s="275"/>
      <c r="P114" s="259"/>
      <c r="Q114" s="260"/>
      <c r="R114" s="261"/>
      <c r="S114" s="262"/>
      <c r="T114" s="260"/>
      <c r="U114" s="261"/>
      <c r="V114" s="262"/>
      <c r="W114" s="260"/>
      <c r="X114" s="261"/>
      <c r="Y114" s="262"/>
      <c r="Z114" s="263"/>
      <c r="AA114" s="261"/>
      <c r="AB114" s="262"/>
      <c r="AC114" s="260"/>
      <c r="AD114" s="261"/>
      <c r="AE114" s="262"/>
      <c r="AF114" s="260"/>
      <c r="AG114" s="261"/>
      <c r="AH114" s="262"/>
      <c r="AI114" s="264"/>
      <c r="AJ114" s="265"/>
      <c r="AK114" s="260"/>
      <c r="AL114" s="260"/>
      <c r="AM114" s="260"/>
      <c r="AN114" s="260"/>
      <c r="AO114" s="261"/>
      <c r="AP114" s="262"/>
      <c r="AQ114" s="269"/>
      <c r="AR114" s="266"/>
      <c r="AS114" s="267"/>
      <c r="AT114" s="268"/>
      <c r="AU114" s="260"/>
      <c r="AV114" s="261"/>
      <c r="AW114" s="262"/>
    </row>
    <row r="115" spans="2:49" s="270" customFormat="1" x14ac:dyDescent="0.25">
      <c r="B115" s="273"/>
      <c r="C115" s="273"/>
      <c r="D115" s="273"/>
      <c r="E115" s="274"/>
      <c r="F115" s="274"/>
      <c r="G115" s="27" t="s">
        <v>82</v>
      </c>
      <c r="H115" s="27" t="s">
        <v>83</v>
      </c>
      <c r="I115" s="27" t="s">
        <v>134</v>
      </c>
      <c r="J115" s="27" t="s">
        <v>135</v>
      </c>
      <c r="K115" s="27"/>
      <c r="L115" s="274"/>
      <c r="M115" s="275">
        <v>71000</v>
      </c>
      <c r="N115" s="275">
        <v>71000</v>
      </c>
      <c r="O115" s="275">
        <v>71000</v>
      </c>
      <c r="P115" s="259"/>
      <c r="Q115" s="260"/>
      <c r="R115" s="261"/>
      <c r="S115" s="262"/>
      <c r="T115" s="260"/>
      <c r="U115" s="261"/>
      <c r="V115" s="262"/>
      <c r="W115" s="260"/>
      <c r="X115" s="261"/>
      <c r="Y115" s="262"/>
      <c r="Z115" s="263"/>
      <c r="AA115" s="261"/>
      <c r="AB115" s="262"/>
      <c r="AC115" s="260"/>
      <c r="AD115" s="261"/>
      <c r="AE115" s="262"/>
      <c r="AF115" s="260"/>
      <c r="AG115" s="261"/>
      <c r="AH115" s="262"/>
      <c r="AI115" s="264"/>
      <c r="AJ115" s="265"/>
      <c r="AK115" s="260"/>
      <c r="AL115" s="260"/>
      <c r="AM115" s="260"/>
      <c r="AN115" s="260"/>
      <c r="AO115" s="261"/>
      <c r="AP115" s="262"/>
      <c r="AQ115" s="269"/>
      <c r="AR115" s="266"/>
      <c r="AS115" s="267"/>
      <c r="AT115" s="268"/>
      <c r="AU115" s="260"/>
      <c r="AV115" s="261"/>
      <c r="AW115" s="262"/>
    </row>
    <row r="116" spans="2:49" s="270" customFormat="1" x14ac:dyDescent="0.25">
      <c r="B116" s="273"/>
      <c r="C116" s="273"/>
      <c r="D116" s="273"/>
      <c r="E116" s="274"/>
      <c r="F116" s="274"/>
      <c r="G116" s="27" t="s">
        <v>82</v>
      </c>
      <c r="H116" s="27" t="s">
        <v>83</v>
      </c>
      <c r="I116" s="27" t="s">
        <v>94</v>
      </c>
      <c r="J116" s="27" t="s">
        <v>95</v>
      </c>
      <c r="K116" s="27"/>
      <c r="L116" s="274"/>
      <c r="M116" s="275"/>
      <c r="N116" s="275"/>
      <c r="O116" s="275"/>
      <c r="P116" s="259"/>
      <c r="Q116" s="260"/>
      <c r="R116" s="261"/>
      <c r="S116" s="262"/>
      <c r="T116" s="260"/>
      <c r="U116" s="261"/>
      <c r="V116" s="262"/>
      <c r="W116" s="260"/>
      <c r="X116" s="261"/>
      <c r="Y116" s="262"/>
      <c r="Z116" s="263"/>
      <c r="AA116" s="261"/>
      <c r="AB116" s="262"/>
      <c r="AC116" s="260"/>
      <c r="AD116" s="261"/>
      <c r="AE116" s="262"/>
      <c r="AF116" s="260"/>
      <c r="AG116" s="261"/>
      <c r="AH116" s="262"/>
      <c r="AI116" s="264"/>
      <c r="AJ116" s="265"/>
      <c r="AK116" s="260"/>
      <c r="AL116" s="260"/>
      <c r="AM116" s="260"/>
      <c r="AN116" s="260"/>
      <c r="AO116" s="261"/>
      <c r="AP116" s="262"/>
      <c r="AQ116" s="269"/>
      <c r="AR116" s="266"/>
      <c r="AS116" s="267"/>
      <c r="AT116" s="268"/>
      <c r="AU116" s="260"/>
      <c r="AV116" s="261"/>
      <c r="AW116" s="262"/>
    </row>
    <row r="117" spans="2:49" s="270" customFormat="1" x14ac:dyDescent="0.25">
      <c r="B117" s="273"/>
      <c r="C117" s="273"/>
      <c r="D117" s="273"/>
      <c r="E117" s="274"/>
      <c r="F117" s="274"/>
      <c r="G117" s="27" t="s">
        <v>82</v>
      </c>
      <c r="H117" s="27" t="s">
        <v>83</v>
      </c>
      <c r="I117" s="27" t="s">
        <v>172</v>
      </c>
      <c r="J117" s="27" t="s">
        <v>173</v>
      </c>
      <c r="K117" s="27"/>
      <c r="L117" s="274"/>
      <c r="M117" s="275">
        <v>10000</v>
      </c>
      <c r="N117" s="275">
        <v>10000</v>
      </c>
      <c r="O117" s="275">
        <v>10000</v>
      </c>
      <c r="P117" s="259"/>
      <c r="Q117" s="260"/>
      <c r="R117" s="261"/>
      <c r="S117" s="262"/>
      <c r="T117" s="260"/>
      <c r="U117" s="261"/>
      <c r="V117" s="262"/>
      <c r="W117" s="260"/>
      <c r="X117" s="261"/>
      <c r="Y117" s="262"/>
      <c r="Z117" s="263"/>
      <c r="AA117" s="261"/>
      <c r="AB117" s="262"/>
      <c r="AC117" s="260"/>
      <c r="AD117" s="261"/>
      <c r="AE117" s="262"/>
      <c r="AF117" s="260"/>
      <c r="AG117" s="261"/>
      <c r="AH117" s="262"/>
      <c r="AI117" s="264"/>
      <c r="AJ117" s="265"/>
      <c r="AK117" s="260"/>
      <c r="AL117" s="260"/>
      <c r="AM117" s="260"/>
      <c r="AN117" s="260"/>
      <c r="AO117" s="261"/>
      <c r="AP117" s="262"/>
      <c r="AQ117" s="269"/>
      <c r="AR117" s="266"/>
      <c r="AS117" s="267"/>
      <c r="AT117" s="268"/>
      <c r="AU117" s="260"/>
      <c r="AV117" s="261"/>
      <c r="AW117" s="262"/>
    </row>
    <row r="118" spans="2:49" s="270" customFormat="1" x14ac:dyDescent="0.25">
      <c r="B118" s="273"/>
      <c r="C118" s="273"/>
      <c r="D118" s="273"/>
      <c r="E118" s="274"/>
      <c r="F118" s="274"/>
      <c r="G118" s="27" t="s">
        <v>82</v>
      </c>
      <c r="H118" s="27" t="s">
        <v>83</v>
      </c>
      <c r="I118" s="27" t="s">
        <v>233</v>
      </c>
      <c r="J118" s="27" t="s">
        <v>234</v>
      </c>
      <c r="K118" s="274"/>
      <c r="L118" s="274"/>
      <c r="M118" s="275"/>
      <c r="N118" s="275"/>
      <c r="O118" s="275"/>
      <c r="P118" s="259"/>
      <c r="Q118" s="260"/>
      <c r="R118" s="261"/>
      <c r="S118" s="262"/>
      <c r="T118" s="260"/>
      <c r="U118" s="261"/>
      <c r="V118" s="262"/>
      <c r="W118" s="260"/>
      <c r="X118" s="261"/>
      <c r="Y118" s="262"/>
      <c r="Z118" s="263"/>
      <c r="AA118" s="261"/>
      <c r="AB118" s="262"/>
      <c r="AC118" s="260"/>
      <c r="AD118" s="261"/>
      <c r="AE118" s="262"/>
      <c r="AF118" s="260"/>
      <c r="AG118" s="261"/>
      <c r="AH118" s="262"/>
      <c r="AI118" s="264"/>
      <c r="AJ118" s="265"/>
      <c r="AK118" s="260"/>
      <c r="AL118" s="260"/>
      <c r="AM118" s="260"/>
      <c r="AN118" s="260"/>
      <c r="AO118" s="261"/>
      <c r="AP118" s="262"/>
      <c r="AQ118" s="269"/>
      <c r="AR118" s="266"/>
      <c r="AS118" s="267"/>
      <c r="AT118" s="268"/>
      <c r="AU118" s="260"/>
      <c r="AV118" s="261"/>
      <c r="AW118" s="262"/>
    </row>
    <row r="119" spans="2:49" s="270" customFormat="1" x14ac:dyDescent="0.25">
      <c r="B119" s="273"/>
      <c r="C119" s="273"/>
      <c r="D119" s="273"/>
      <c r="E119" s="274"/>
      <c r="F119" s="274"/>
      <c r="G119" s="27" t="s">
        <v>82</v>
      </c>
      <c r="H119" s="27" t="s">
        <v>83</v>
      </c>
      <c r="I119" s="27" t="s">
        <v>136</v>
      </c>
      <c r="J119" s="27" t="s">
        <v>137</v>
      </c>
      <c r="K119" s="274"/>
      <c r="L119" s="274"/>
      <c r="M119" s="275">
        <v>114000</v>
      </c>
      <c r="N119" s="275">
        <v>114000</v>
      </c>
      <c r="O119" s="275">
        <v>114000</v>
      </c>
      <c r="P119" s="259"/>
      <c r="Q119" s="260"/>
      <c r="R119" s="261"/>
      <c r="S119" s="262"/>
      <c r="T119" s="260"/>
      <c r="U119" s="261"/>
      <c r="V119" s="262"/>
      <c r="W119" s="260"/>
      <c r="X119" s="261"/>
      <c r="Y119" s="262"/>
      <c r="Z119" s="263"/>
      <c r="AA119" s="261"/>
      <c r="AB119" s="262"/>
      <c r="AC119" s="260"/>
      <c r="AD119" s="261"/>
      <c r="AE119" s="262"/>
      <c r="AF119" s="260"/>
      <c r="AG119" s="261"/>
      <c r="AH119" s="262"/>
      <c r="AI119" s="264"/>
      <c r="AJ119" s="265"/>
      <c r="AK119" s="260"/>
      <c r="AL119" s="260"/>
      <c r="AM119" s="260"/>
      <c r="AN119" s="260"/>
      <c r="AO119" s="261"/>
      <c r="AP119" s="262"/>
      <c r="AQ119" s="269"/>
      <c r="AR119" s="266"/>
      <c r="AS119" s="267"/>
      <c r="AT119" s="268"/>
      <c r="AU119" s="260"/>
      <c r="AV119" s="261"/>
      <c r="AW119" s="262"/>
    </row>
    <row r="120" spans="2:49" s="270" customFormat="1" x14ac:dyDescent="0.25">
      <c r="B120" s="273"/>
      <c r="C120" s="273"/>
      <c r="D120" s="273"/>
      <c r="E120" s="274"/>
      <c r="F120" s="274"/>
      <c r="G120" s="27" t="s">
        <v>82</v>
      </c>
      <c r="H120" s="27" t="s">
        <v>83</v>
      </c>
      <c r="I120" s="27" t="s">
        <v>178</v>
      </c>
      <c r="J120" s="27" t="s">
        <v>179</v>
      </c>
      <c r="K120" s="274"/>
      <c r="L120" s="274"/>
      <c r="M120" s="275"/>
      <c r="N120" s="275"/>
      <c r="O120" s="275"/>
      <c r="P120" s="259"/>
      <c r="Q120" s="260"/>
      <c r="R120" s="261"/>
      <c r="S120" s="262"/>
      <c r="T120" s="260"/>
      <c r="U120" s="261"/>
      <c r="V120" s="262"/>
      <c r="W120" s="260"/>
      <c r="X120" s="261"/>
      <c r="Y120" s="262"/>
      <c r="Z120" s="263"/>
      <c r="AA120" s="261"/>
      <c r="AB120" s="262"/>
      <c r="AC120" s="260"/>
      <c r="AD120" s="261"/>
      <c r="AE120" s="262"/>
      <c r="AF120" s="260"/>
      <c r="AG120" s="261"/>
      <c r="AH120" s="262"/>
      <c r="AI120" s="264"/>
      <c r="AJ120" s="265"/>
      <c r="AK120" s="260"/>
      <c r="AL120" s="260"/>
      <c r="AM120" s="260"/>
      <c r="AN120" s="260"/>
      <c r="AO120" s="261"/>
      <c r="AP120" s="262"/>
      <c r="AQ120" s="269"/>
      <c r="AR120" s="266"/>
      <c r="AS120" s="267"/>
      <c r="AT120" s="268"/>
      <c r="AU120" s="260"/>
      <c r="AV120" s="261"/>
      <c r="AW120" s="262"/>
    </row>
    <row r="121" spans="2:49" s="270" customFormat="1" x14ac:dyDescent="0.25">
      <c r="B121" s="273"/>
      <c r="C121" s="273"/>
      <c r="D121" s="273"/>
      <c r="E121" s="274"/>
      <c r="F121" s="274"/>
      <c r="G121" s="27" t="s">
        <v>82</v>
      </c>
      <c r="H121" s="27" t="s">
        <v>83</v>
      </c>
      <c r="I121" s="27" t="s">
        <v>154</v>
      </c>
      <c r="J121" s="27" t="s">
        <v>155</v>
      </c>
      <c r="K121" s="274"/>
      <c r="L121" s="274"/>
      <c r="M121" s="275">
        <v>325000</v>
      </c>
      <c r="N121" s="275">
        <v>325000</v>
      </c>
      <c r="O121" s="275">
        <v>325000</v>
      </c>
      <c r="P121" s="259"/>
      <c r="Q121" s="260"/>
      <c r="R121" s="261"/>
      <c r="S121" s="262"/>
      <c r="T121" s="260"/>
      <c r="U121" s="261"/>
      <c r="V121" s="262"/>
      <c r="W121" s="260"/>
      <c r="X121" s="261"/>
      <c r="Y121" s="262"/>
      <c r="Z121" s="263"/>
      <c r="AA121" s="261"/>
      <c r="AB121" s="262"/>
      <c r="AC121" s="260"/>
      <c r="AD121" s="261"/>
      <c r="AE121" s="262"/>
      <c r="AF121" s="260"/>
      <c r="AG121" s="261"/>
      <c r="AH121" s="262"/>
      <c r="AI121" s="264"/>
      <c r="AJ121" s="265"/>
      <c r="AK121" s="260"/>
      <c r="AL121" s="260"/>
      <c r="AM121" s="260"/>
      <c r="AN121" s="260"/>
      <c r="AO121" s="261"/>
      <c r="AP121" s="262"/>
      <c r="AQ121" s="269"/>
      <c r="AR121" s="266"/>
      <c r="AS121" s="267"/>
      <c r="AT121" s="268"/>
      <c r="AU121" s="260"/>
      <c r="AV121" s="261"/>
      <c r="AW121" s="262"/>
    </row>
    <row r="122" spans="2:49" s="270" customFormat="1" x14ac:dyDescent="0.25">
      <c r="B122" s="273"/>
      <c r="C122" s="273"/>
      <c r="D122" s="273"/>
      <c r="E122" s="274"/>
      <c r="F122" s="274"/>
      <c r="G122" s="27" t="s">
        <v>82</v>
      </c>
      <c r="H122" s="27" t="s">
        <v>83</v>
      </c>
      <c r="I122" s="27" t="s">
        <v>164</v>
      </c>
      <c r="J122" s="27" t="s">
        <v>165</v>
      </c>
      <c r="K122" s="274"/>
      <c r="L122" s="274"/>
      <c r="M122" s="275"/>
      <c r="N122" s="275"/>
      <c r="O122" s="275"/>
      <c r="P122" s="259"/>
      <c r="Q122" s="260"/>
      <c r="R122" s="261"/>
      <c r="S122" s="262"/>
      <c r="T122" s="260"/>
      <c r="U122" s="261"/>
      <c r="V122" s="262"/>
      <c r="W122" s="260"/>
      <c r="X122" s="261"/>
      <c r="Y122" s="262"/>
      <c r="Z122" s="263"/>
      <c r="AA122" s="261"/>
      <c r="AB122" s="262"/>
      <c r="AC122" s="260"/>
      <c r="AD122" s="261"/>
      <c r="AE122" s="262"/>
      <c r="AF122" s="260"/>
      <c r="AG122" s="261"/>
      <c r="AH122" s="262"/>
      <c r="AI122" s="264"/>
      <c r="AJ122" s="265"/>
      <c r="AK122" s="260"/>
      <c r="AL122" s="260"/>
      <c r="AM122" s="260"/>
      <c r="AN122" s="260"/>
      <c r="AO122" s="261"/>
      <c r="AP122" s="262"/>
      <c r="AQ122" s="269"/>
      <c r="AR122" s="266"/>
      <c r="AS122" s="267"/>
      <c r="AT122" s="268"/>
      <c r="AU122" s="260"/>
      <c r="AV122" s="261"/>
      <c r="AW122" s="262"/>
    </row>
    <row r="123" spans="2:49" s="270" customFormat="1" x14ac:dyDescent="0.25">
      <c r="B123" s="273"/>
      <c r="C123" s="273"/>
      <c r="D123" s="273"/>
      <c r="E123" s="274"/>
      <c r="F123" s="274"/>
      <c r="G123" s="27" t="s">
        <v>82</v>
      </c>
      <c r="H123" s="27" t="s">
        <v>83</v>
      </c>
      <c r="I123" s="27" t="s">
        <v>180</v>
      </c>
      <c r="J123" s="27" t="s">
        <v>181</v>
      </c>
      <c r="K123" s="274"/>
      <c r="L123" s="274"/>
      <c r="M123" s="275"/>
      <c r="N123" s="275"/>
      <c r="O123" s="275"/>
      <c r="P123" s="259"/>
      <c r="Q123" s="260"/>
      <c r="R123" s="261"/>
      <c r="S123" s="262"/>
      <c r="T123" s="260"/>
      <c r="U123" s="261"/>
      <c r="V123" s="262"/>
      <c r="W123" s="260"/>
      <c r="X123" s="261"/>
      <c r="Y123" s="262"/>
      <c r="Z123" s="263"/>
      <c r="AA123" s="261"/>
      <c r="AB123" s="262"/>
      <c r="AC123" s="260"/>
      <c r="AD123" s="261"/>
      <c r="AE123" s="262"/>
      <c r="AF123" s="260"/>
      <c r="AG123" s="261"/>
      <c r="AH123" s="262"/>
      <c r="AI123" s="264"/>
      <c r="AJ123" s="265"/>
      <c r="AK123" s="260"/>
      <c r="AL123" s="260"/>
      <c r="AM123" s="260"/>
      <c r="AN123" s="260"/>
      <c r="AO123" s="261"/>
      <c r="AP123" s="262"/>
      <c r="AQ123" s="269"/>
      <c r="AR123" s="266"/>
      <c r="AS123" s="267"/>
      <c r="AT123" s="268"/>
      <c r="AU123" s="260"/>
      <c r="AV123" s="261"/>
      <c r="AW123" s="262"/>
    </row>
    <row r="124" spans="2:49" s="270" customFormat="1" x14ac:dyDescent="0.25">
      <c r="B124" s="273"/>
      <c r="C124" s="273"/>
      <c r="D124" s="273"/>
      <c r="E124" s="274"/>
      <c r="F124" s="274"/>
      <c r="G124" s="27" t="s">
        <v>82</v>
      </c>
      <c r="H124" s="27" t="s">
        <v>83</v>
      </c>
      <c r="I124" s="27" t="s">
        <v>330</v>
      </c>
      <c r="J124" s="27" t="s">
        <v>331</v>
      </c>
      <c r="K124" s="274"/>
      <c r="L124" s="274"/>
      <c r="M124" s="275"/>
      <c r="N124" s="275"/>
      <c r="O124" s="275"/>
      <c r="P124" s="259"/>
      <c r="Q124" s="260"/>
      <c r="R124" s="261"/>
      <c r="S124" s="262"/>
      <c r="T124" s="260"/>
      <c r="U124" s="261"/>
      <c r="V124" s="262"/>
      <c r="W124" s="260"/>
      <c r="X124" s="261"/>
      <c r="Y124" s="262"/>
      <c r="Z124" s="263"/>
      <c r="AA124" s="261"/>
      <c r="AB124" s="262"/>
      <c r="AC124" s="260"/>
      <c r="AD124" s="261"/>
      <c r="AE124" s="262"/>
      <c r="AF124" s="260"/>
      <c r="AG124" s="261"/>
      <c r="AH124" s="262"/>
      <c r="AI124" s="264"/>
      <c r="AJ124" s="265"/>
      <c r="AK124" s="260"/>
      <c r="AL124" s="260"/>
      <c r="AM124" s="260"/>
      <c r="AN124" s="260"/>
      <c r="AO124" s="261"/>
      <c r="AP124" s="262"/>
      <c r="AQ124" s="269"/>
      <c r="AR124" s="266"/>
      <c r="AS124" s="267"/>
      <c r="AT124" s="268"/>
      <c r="AU124" s="260"/>
      <c r="AV124" s="261"/>
      <c r="AW124" s="262"/>
    </row>
    <row r="125" spans="2:49" s="270" customFormat="1" x14ac:dyDescent="0.25">
      <c r="B125" s="273"/>
      <c r="C125" s="273"/>
      <c r="D125" s="273"/>
      <c r="E125" s="274"/>
      <c r="F125" s="274"/>
      <c r="G125" s="27" t="s">
        <v>82</v>
      </c>
      <c r="H125" s="27" t="s">
        <v>83</v>
      </c>
      <c r="I125" s="27" t="s">
        <v>215</v>
      </c>
      <c r="J125" s="27" t="s">
        <v>216</v>
      </c>
      <c r="K125" s="274"/>
      <c r="L125" s="274"/>
      <c r="M125" s="275"/>
      <c r="N125" s="275"/>
      <c r="O125" s="275"/>
      <c r="P125" s="259"/>
      <c r="Q125" s="260"/>
      <c r="R125" s="261"/>
      <c r="S125" s="262"/>
      <c r="T125" s="260"/>
      <c r="U125" s="261"/>
      <c r="V125" s="262"/>
      <c r="W125" s="260"/>
      <c r="X125" s="261"/>
      <c r="Y125" s="262"/>
      <c r="Z125" s="263"/>
      <c r="AA125" s="261"/>
      <c r="AB125" s="262"/>
      <c r="AC125" s="260"/>
      <c r="AD125" s="261"/>
      <c r="AE125" s="262"/>
      <c r="AF125" s="260"/>
      <c r="AG125" s="261"/>
      <c r="AH125" s="262"/>
      <c r="AI125" s="264"/>
      <c r="AJ125" s="265"/>
      <c r="AK125" s="260"/>
      <c r="AL125" s="260"/>
      <c r="AM125" s="260"/>
      <c r="AN125" s="260"/>
      <c r="AO125" s="261"/>
      <c r="AP125" s="262"/>
      <c r="AQ125" s="269"/>
      <c r="AR125" s="266"/>
      <c r="AS125" s="267"/>
      <c r="AT125" s="268"/>
      <c r="AU125" s="260"/>
      <c r="AV125" s="261"/>
      <c r="AW125" s="262"/>
    </row>
    <row r="126" spans="2:49" s="270" customFormat="1" x14ac:dyDescent="0.25">
      <c r="B126" s="273"/>
      <c r="C126" s="273"/>
      <c r="D126" s="273"/>
      <c r="E126" s="274"/>
      <c r="F126" s="274"/>
      <c r="G126" s="27" t="s">
        <v>82</v>
      </c>
      <c r="H126" s="27" t="s">
        <v>83</v>
      </c>
      <c r="I126" s="27" t="s">
        <v>182</v>
      </c>
      <c r="J126" s="27" t="s">
        <v>183</v>
      </c>
      <c r="K126" s="274"/>
      <c r="L126" s="274"/>
      <c r="M126" s="275">
        <v>110000</v>
      </c>
      <c r="N126" s="275">
        <v>110000</v>
      </c>
      <c r="O126" s="275">
        <v>110000</v>
      </c>
      <c r="P126" s="259"/>
      <c r="Q126" s="260"/>
      <c r="R126" s="261"/>
      <c r="S126" s="262"/>
      <c r="T126" s="260"/>
      <c r="U126" s="261"/>
      <c r="V126" s="262"/>
      <c r="W126" s="260"/>
      <c r="X126" s="261"/>
      <c r="Y126" s="262"/>
      <c r="Z126" s="263"/>
      <c r="AA126" s="261"/>
      <c r="AB126" s="262"/>
      <c r="AC126" s="260"/>
      <c r="AD126" s="261"/>
      <c r="AE126" s="262"/>
      <c r="AF126" s="260"/>
      <c r="AG126" s="261"/>
      <c r="AH126" s="262"/>
      <c r="AI126" s="264"/>
      <c r="AJ126" s="265"/>
      <c r="AK126" s="260"/>
      <c r="AL126" s="260"/>
      <c r="AM126" s="260"/>
      <c r="AN126" s="260"/>
      <c r="AO126" s="261"/>
      <c r="AP126" s="262"/>
      <c r="AQ126" s="269"/>
      <c r="AR126" s="266"/>
      <c r="AS126" s="267"/>
      <c r="AT126" s="268"/>
      <c r="AU126" s="260"/>
      <c r="AV126" s="261"/>
      <c r="AW126" s="262"/>
    </row>
    <row r="127" spans="2:49" s="270" customFormat="1" x14ac:dyDescent="0.25">
      <c r="B127" s="273"/>
      <c r="C127" s="273"/>
      <c r="D127" s="273"/>
      <c r="E127" s="274"/>
      <c r="F127" s="274"/>
      <c r="G127" s="27" t="s">
        <v>82</v>
      </c>
      <c r="H127" s="274" t="s">
        <v>83</v>
      </c>
      <c r="I127" s="27" t="s">
        <v>156</v>
      </c>
      <c r="J127" s="27" t="s">
        <v>157</v>
      </c>
      <c r="K127" s="274"/>
      <c r="L127" s="274"/>
      <c r="M127" s="275">
        <v>136000</v>
      </c>
      <c r="N127" s="275">
        <v>136000</v>
      </c>
      <c r="O127" s="275">
        <v>136000</v>
      </c>
      <c r="P127" s="259"/>
      <c r="Q127" s="260"/>
      <c r="R127" s="261"/>
      <c r="S127" s="262"/>
      <c r="T127" s="260"/>
      <c r="U127" s="261"/>
      <c r="V127" s="262"/>
      <c r="W127" s="260"/>
      <c r="X127" s="261"/>
      <c r="Y127" s="262"/>
      <c r="Z127" s="263"/>
      <c r="AA127" s="261"/>
      <c r="AB127" s="262"/>
      <c r="AC127" s="260"/>
      <c r="AD127" s="261"/>
      <c r="AE127" s="262"/>
      <c r="AF127" s="260"/>
      <c r="AG127" s="261"/>
      <c r="AH127" s="262"/>
      <c r="AI127" s="264"/>
      <c r="AJ127" s="265"/>
      <c r="AK127" s="260"/>
      <c r="AL127" s="260"/>
      <c r="AM127" s="260"/>
      <c r="AN127" s="260"/>
      <c r="AO127" s="261"/>
      <c r="AP127" s="262"/>
      <c r="AQ127" s="269"/>
      <c r="AR127" s="266"/>
      <c r="AS127" s="267"/>
      <c r="AT127" s="268"/>
      <c r="AU127" s="260"/>
      <c r="AV127" s="261"/>
      <c r="AW127" s="262"/>
    </row>
    <row r="128" spans="2:49" s="270" customFormat="1" x14ac:dyDescent="0.25">
      <c r="B128" s="273"/>
      <c r="C128" s="273"/>
      <c r="D128" s="273"/>
      <c r="E128" s="274"/>
      <c r="F128" s="274"/>
      <c r="G128" s="27" t="s">
        <v>82</v>
      </c>
      <c r="H128" s="274" t="s">
        <v>83</v>
      </c>
      <c r="I128" s="27" t="s">
        <v>132</v>
      </c>
      <c r="J128" s="27" t="s">
        <v>133</v>
      </c>
      <c r="K128" s="274"/>
      <c r="L128" s="274"/>
      <c r="M128" s="275">
        <v>43000</v>
      </c>
      <c r="N128" s="275">
        <v>43000</v>
      </c>
      <c r="O128" s="275">
        <v>43000</v>
      </c>
      <c r="P128" s="259"/>
      <c r="Q128" s="260"/>
      <c r="R128" s="261"/>
      <c r="S128" s="262"/>
      <c r="T128" s="260"/>
      <c r="U128" s="261"/>
      <c r="V128" s="262"/>
      <c r="W128" s="260"/>
      <c r="X128" s="261"/>
      <c r="Y128" s="262"/>
      <c r="Z128" s="263"/>
      <c r="AA128" s="261"/>
      <c r="AB128" s="262"/>
      <c r="AC128" s="260"/>
      <c r="AD128" s="261"/>
      <c r="AE128" s="262"/>
      <c r="AF128" s="260"/>
      <c r="AG128" s="261"/>
      <c r="AH128" s="262"/>
      <c r="AI128" s="264"/>
      <c r="AJ128" s="265"/>
      <c r="AK128" s="260"/>
      <c r="AL128" s="260"/>
      <c r="AM128" s="260"/>
      <c r="AN128" s="260"/>
      <c r="AO128" s="261"/>
      <c r="AP128" s="262"/>
      <c r="AQ128" s="269"/>
      <c r="AR128" s="266"/>
      <c r="AS128" s="267"/>
      <c r="AT128" s="268"/>
      <c r="AU128" s="260"/>
      <c r="AV128" s="261"/>
      <c r="AW128" s="262"/>
    </row>
    <row r="129" spans="2:49" s="270" customFormat="1" x14ac:dyDescent="0.25">
      <c r="B129" s="273"/>
      <c r="C129" s="273"/>
      <c r="D129" s="273"/>
      <c r="E129" s="274"/>
      <c r="F129" s="274"/>
      <c r="G129" s="27" t="s">
        <v>82</v>
      </c>
      <c r="H129" s="274" t="s">
        <v>83</v>
      </c>
      <c r="I129" s="27" t="s">
        <v>158</v>
      </c>
      <c r="J129" s="27" t="s">
        <v>159</v>
      </c>
      <c r="K129" s="274"/>
      <c r="L129" s="274"/>
      <c r="M129" s="275">
        <v>100000</v>
      </c>
      <c r="N129" s="275">
        <v>100000</v>
      </c>
      <c r="O129" s="275">
        <v>100000</v>
      </c>
      <c r="P129" s="259"/>
      <c r="Q129" s="260"/>
      <c r="R129" s="261"/>
      <c r="S129" s="262"/>
      <c r="T129" s="260"/>
      <c r="U129" s="261"/>
      <c r="V129" s="262"/>
      <c r="W129" s="260"/>
      <c r="X129" s="261"/>
      <c r="Y129" s="262"/>
      <c r="Z129" s="263"/>
      <c r="AA129" s="261"/>
      <c r="AB129" s="262"/>
      <c r="AC129" s="260"/>
      <c r="AD129" s="261"/>
      <c r="AE129" s="262"/>
      <c r="AF129" s="260"/>
      <c r="AG129" s="261"/>
      <c r="AH129" s="262"/>
      <c r="AI129" s="264"/>
      <c r="AJ129" s="265"/>
      <c r="AK129" s="260"/>
      <c r="AL129" s="260"/>
      <c r="AM129" s="260"/>
      <c r="AN129" s="260"/>
      <c r="AO129" s="261"/>
      <c r="AP129" s="262"/>
      <c r="AQ129" s="269"/>
      <c r="AR129" s="266"/>
      <c r="AS129" s="267"/>
      <c r="AT129" s="268"/>
      <c r="AU129" s="260"/>
      <c r="AV129" s="261"/>
      <c r="AW129" s="262"/>
    </row>
    <row r="130" spans="2:49" s="270" customFormat="1" x14ac:dyDescent="0.25">
      <c r="B130" s="273"/>
      <c r="C130" s="273"/>
      <c r="D130" s="273"/>
      <c r="E130" s="274"/>
      <c r="F130" s="274"/>
      <c r="G130" s="27" t="s">
        <v>82</v>
      </c>
      <c r="H130" s="274" t="s">
        <v>83</v>
      </c>
      <c r="I130" s="27" t="s">
        <v>199</v>
      </c>
      <c r="J130" s="27" t="s">
        <v>200</v>
      </c>
      <c r="K130" s="274"/>
      <c r="L130" s="274"/>
      <c r="M130" s="275"/>
      <c r="N130" s="275"/>
      <c r="O130" s="275"/>
      <c r="P130" s="259"/>
      <c r="Q130" s="260"/>
      <c r="R130" s="261"/>
      <c r="S130" s="262"/>
      <c r="T130" s="260"/>
      <c r="U130" s="261"/>
      <c r="V130" s="262"/>
      <c r="W130" s="260"/>
      <c r="X130" s="261"/>
      <c r="Y130" s="262"/>
      <c r="Z130" s="263"/>
      <c r="AA130" s="261"/>
      <c r="AB130" s="262"/>
      <c r="AC130" s="260"/>
      <c r="AD130" s="261"/>
      <c r="AE130" s="262"/>
      <c r="AF130" s="260"/>
      <c r="AG130" s="261"/>
      <c r="AH130" s="262"/>
      <c r="AI130" s="264"/>
      <c r="AJ130" s="265"/>
      <c r="AK130" s="260"/>
      <c r="AL130" s="260"/>
      <c r="AM130" s="260"/>
      <c r="AN130" s="260"/>
      <c r="AO130" s="261"/>
      <c r="AP130" s="262"/>
      <c r="AQ130" s="269"/>
      <c r="AR130" s="266"/>
      <c r="AS130" s="267"/>
      <c r="AT130" s="268"/>
      <c r="AU130" s="260"/>
      <c r="AV130" s="261"/>
      <c r="AW130" s="262"/>
    </row>
    <row r="131" spans="2:49" s="270" customFormat="1" x14ac:dyDescent="0.25">
      <c r="B131" s="273"/>
      <c r="C131" s="273"/>
      <c r="D131" s="273"/>
      <c r="E131" s="274"/>
      <c r="F131" s="274"/>
      <c r="G131" s="27" t="s">
        <v>82</v>
      </c>
      <c r="H131" s="274" t="s">
        <v>83</v>
      </c>
      <c r="I131" s="27" t="s">
        <v>96</v>
      </c>
      <c r="J131" s="27" t="s">
        <v>97</v>
      </c>
      <c r="K131" s="274"/>
      <c r="L131" s="274"/>
      <c r="M131" s="275"/>
      <c r="N131" s="275"/>
      <c r="O131" s="275"/>
      <c r="P131" s="259"/>
      <c r="Q131" s="260"/>
      <c r="R131" s="261"/>
      <c r="S131" s="262"/>
      <c r="T131" s="260"/>
      <c r="U131" s="261"/>
      <c r="V131" s="262"/>
      <c r="W131" s="260"/>
      <c r="X131" s="261"/>
      <c r="Y131" s="262"/>
      <c r="Z131" s="263"/>
      <c r="AA131" s="261"/>
      <c r="AB131" s="262"/>
      <c r="AC131" s="260"/>
      <c r="AD131" s="261"/>
      <c r="AE131" s="262"/>
      <c r="AF131" s="260"/>
      <c r="AG131" s="261"/>
      <c r="AH131" s="262"/>
      <c r="AI131" s="264"/>
      <c r="AJ131" s="265"/>
      <c r="AK131" s="260"/>
      <c r="AL131" s="260"/>
      <c r="AM131" s="260"/>
      <c r="AN131" s="260"/>
      <c r="AO131" s="261"/>
      <c r="AP131" s="262"/>
      <c r="AQ131" s="269"/>
      <c r="AR131" s="266"/>
      <c r="AS131" s="267"/>
      <c r="AT131" s="268"/>
      <c r="AU131" s="260"/>
      <c r="AV131" s="261"/>
      <c r="AW131" s="262"/>
    </row>
    <row r="132" spans="2:49" s="270" customFormat="1" x14ac:dyDescent="0.25">
      <c r="B132" s="273"/>
      <c r="C132" s="273"/>
      <c r="D132" s="273"/>
      <c r="E132" s="274"/>
      <c r="F132" s="274"/>
      <c r="G132" s="27" t="s">
        <v>82</v>
      </c>
      <c r="H132" s="274" t="s">
        <v>83</v>
      </c>
      <c r="I132" s="27" t="s">
        <v>116</v>
      </c>
      <c r="J132" s="27" t="s">
        <v>117</v>
      </c>
      <c r="K132" s="274"/>
      <c r="L132" s="274"/>
      <c r="M132" s="275">
        <v>214300</v>
      </c>
      <c r="N132" s="275">
        <v>214300</v>
      </c>
      <c r="O132" s="275">
        <v>214300</v>
      </c>
      <c r="P132" s="259"/>
      <c r="Q132" s="260"/>
      <c r="R132" s="261"/>
      <c r="S132" s="262"/>
      <c r="T132" s="260"/>
      <c r="U132" s="261"/>
      <c r="V132" s="262"/>
      <c r="W132" s="260"/>
      <c r="X132" s="261"/>
      <c r="Y132" s="262"/>
      <c r="Z132" s="263"/>
      <c r="AA132" s="261"/>
      <c r="AB132" s="262"/>
      <c r="AC132" s="260"/>
      <c r="AD132" s="261"/>
      <c r="AE132" s="262"/>
      <c r="AF132" s="260"/>
      <c r="AG132" s="261"/>
      <c r="AH132" s="262"/>
      <c r="AI132" s="264"/>
      <c r="AJ132" s="265"/>
      <c r="AK132" s="260"/>
      <c r="AL132" s="260"/>
      <c r="AM132" s="260"/>
      <c r="AN132" s="260"/>
      <c r="AO132" s="261"/>
      <c r="AP132" s="262"/>
      <c r="AQ132" s="269"/>
      <c r="AR132" s="266"/>
      <c r="AS132" s="267"/>
      <c r="AT132" s="268"/>
      <c r="AU132" s="260"/>
      <c r="AV132" s="261"/>
      <c r="AW132" s="262"/>
    </row>
    <row r="133" spans="2:49" s="270" customFormat="1" x14ac:dyDescent="0.25">
      <c r="B133" s="273"/>
      <c r="C133" s="273"/>
      <c r="D133" s="273"/>
      <c r="E133" s="274"/>
      <c r="F133" s="274"/>
      <c r="G133" s="27" t="s">
        <v>82</v>
      </c>
      <c r="H133" s="274" t="s">
        <v>83</v>
      </c>
      <c r="I133" s="27" t="s">
        <v>184</v>
      </c>
      <c r="J133" s="27" t="s">
        <v>185</v>
      </c>
      <c r="K133" s="274"/>
      <c r="L133" s="274"/>
      <c r="M133" s="275">
        <v>50000</v>
      </c>
      <c r="N133" s="275">
        <v>50000</v>
      </c>
      <c r="O133" s="275">
        <v>50000</v>
      </c>
      <c r="P133" s="259"/>
      <c r="Q133" s="260"/>
      <c r="R133" s="261"/>
      <c r="S133" s="262"/>
      <c r="T133" s="260"/>
      <c r="U133" s="261"/>
      <c r="V133" s="262"/>
      <c r="W133" s="260"/>
      <c r="X133" s="261"/>
      <c r="Y133" s="262"/>
      <c r="Z133" s="263"/>
      <c r="AA133" s="261"/>
      <c r="AB133" s="262"/>
      <c r="AC133" s="260"/>
      <c r="AD133" s="261"/>
      <c r="AE133" s="262"/>
      <c r="AF133" s="260"/>
      <c r="AG133" s="261"/>
      <c r="AH133" s="262"/>
      <c r="AI133" s="264"/>
      <c r="AJ133" s="265"/>
      <c r="AK133" s="260"/>
      <c r="AL133" s="260"/>
      <c r="AM133" s="260"/>
      <c r="AN133" s="260"/>
      <c r="AO133" s="261"/>
      <c r="AP133" s="262"/>
      <c r="AQ133" s="269"/>
      <c r="AR133" s="266"/>
      <c r="AS133" s="267"/>
      <c r="AT133" s="268"/>
      <c r="AU133" s="260"/>
      <c r="AV133" s="261"/>
      <c r="AW133" s="262"/>
    </row>
    <row r="134" spans="2:49" s="270" customFormat="1" x14ac:dyDescent="0.25">
      <c r="B134" s="273"/>
      <c r="C134" s="273"/>
      <c r="D134" s="273"/>
      <c r="E134" s="274"/>
      <c r="F134" s="274"/>
      <c r="G134" s="27" t="s">
        <v>82</v>
      </c>
      <c r="H134" s="274" t="s">
        <v>83</v>
      </c>
      <c r="I134" s="27" t="s">
        <v>144</v>
      </c>
      <c r="J134" s="27" t="s">
        <v>145</v>
      </c>
      <c r="K134" s="274"/>
      <c r="L134" s="274"/>
      <c r="M134" s="275">
        <v>236700</v>
      </c>
      <c r="N134" s="275">
        <v>236700</v>
      </c>
      <c r="O134" s="275">
        <v>236700</v>
      </c>
      <c r="P134" s="259"/>
      <c r="Q134" s="260"/>
      <c r="R134" s="261"/>
      <c r="S134" s="262"/>
      <c r="T134" s="260"/>
      <c r="U134" s="261"/>
      <c r="V134" s="262"/>
      <c r="W134" s="260"/>
      <c r="X134" s="261"/>
      <c r="Y134" s="262"/>
      <c r="Z134" s="263"/>
      <c r="AA134" s="261"/>
      <c r="AB134" s="262"/>
      <c r="AC134" s="260"/>
      <c r="AD134" s="261"/>
      <c r="AE134" s="262"/>
      <c r="AF134" s="260"/>
      <c r="AG134" s="261"/>
      <c r="AH134" s="262"/>
      <c r="AI134" s="264"/>
      <c r="AJ134" s="265"/>
      <c r="AK134" s="260"/>
      <c r="AL134" s="260"/>
      <c r="AM134" s="260"/>
      <c r="AN134" s="260"/>
      <c r="AO134" s="261"/>
      <c r="AP134" s="262"/>
      <c r="AQ134" s="269"/>
      <c r="AR134" s="266"/>
      <c r="AS134" s="267"/>
      <c r="AT134" s="268"/>
      <c r="AU134" s="260"/>
      <c r="AV134" s="261"/>
      <c r="AW134" s="262"/>
    </row>
    <row r="135" spans="2:49" s="270" customFormat="1" x14ac:dyDescent="0.25">
      <c r="B135" s="273"/>
      <c r="C135" s="273"/>
      <c r="D135" s="273"/>
      <c r="E135" s="274"/>
      <c r="F135" s="274"/>
      <c r="G135" s="27" t="s">
        <v>82</v>
      </c>
      <c r="H135" s="274" t="s">
        <v>83</v>
      </c>
      <c r="I135" s="27" t="s">
        <v>138</v>
      </c>
      <c r="J135" s="27" t="s">
        <v>139</v>
      </c>
      <c r="K135" s="274"/>
      <c r="L135" s="274"/>
      <c r="M135" s="275">
        <v>40000</v>
      </c>
      <c r="N135" s="275">
        <v>40000</v>
      </c>
      <c r="O135" s="275">
        <v>40000</v>
      </c>
      <c r="P135" s="259"/>
      <c r="Q135" s="260"/>
      <c r="R135" s="261"/>
      <c r="S135" s="262"/>
      <c r="T135" s="260"/>
      <c r="U135" s="261"/>
      <c r="V135" s="262"/>
      <c r="W135" s="260"/>
      <c r="X135" s="261"/>
      <c r="Y135" s="262"/>
      <c r="Z135" s="263"/>
      <c r="AA135" s="261"/>
      <c r="AB135" s="262"/>
      <c r="AC135" s="260"/>
      <c r="AD135" s="261"/>
      <c r="AE135" s="262"/>
      <c r="AF135" s="260"/>
      <c r="AG135" s="261"/>
      <c r="AH135" s="262"/>
      <c r="AI135" s="264"/>
      <c r="AJ135" s="265"/>
      <c r="AK135" s="260"/>
      <c r="AL135" s="260"/>
      <c r="AM135" s="260"/>
      <c r="AN135" s="260"/>
      <c r="AO135" s="261"/>
      <c r="AP135" s="262"/>
      <c r="AQ135" s="269"/>
      <c r="AR135" s="266"/>
      <c r="AS135" s="267"/>
      <c r="AT135" s="268"/>
      <c r="AU135" s="260"/>
      <c r="AV135" s="261"/>
      <c r="AW135" s="262"/>
    </row>
    <row r="136" spans="2:49" s="270" customFormat="1" x14ac:dyDescent="0.25">
      <c r="B136" s="273"/>
      <c r="C136" s="273"/>
      <c r="D136" s="273"/>
      <c r="E136" s="274"/>
      <c r="F136" s="274"/>
      <c r="G136" s="27" t="s">
        <v>82</v>
      </c>
      <c r="H136" s="274" t="s">
        <v>83</v>
      </c>
      <c r="I136" s="27" t="s">
        <v>140</v>
      </c>
      <c r="J136" s="27" t="s">
        <v>141</v>
      </c>
      <c r="K136" s="274"/>
      <c r="L136" s="274"/>
      <c r="M136" s="275"/>
      <c r="N136" s="275"/>
      <c r="O136" s="275"/>
      <c r="P136" s="259"/>
      <c r="Q136" s="260"/>
      <c r="R136" s="261"/>
      <c r="S136" s="262"/>
      <c r="T136" s="260"/>
      <c r="U136" s="261"/>
      <c r="V136" s="262"/>
      <c r="W136" s="260"/>
      <c r="X136" s="261"/>
      <c r="Y136" s="262"/>
      <c r="Z136" s="263"/>
      <c r="AA136" s="261"/>
      <c r="AB136" s="262"/>
      <c r="AC136" s="260"/>
      <c r="AD136" s="261"/>
      <c r="AE136" s="262"/>
      <c r="AF136" s="260"/>
      <c r="AG136" s="261"/>
      <c r="AH136" s="262"/>
      <c r="AI136" s="264"/>
      <c r="AJ136" s="265"/>
      <c r="AK136" s="260"/>
      <c r="AL136" s="260"/>
      <c r="AM136" s="260"/>
      <c r="AN136" s="260"/>
      <c r="AO136" s="261"/>
      <c r="AP136" s="262"/>
      <c r="AQ136" s="269"/>
      <c r="AR136" s="266"/>
      <c r="AS136" s="267"/>
      <c r="AT136" s="268"/>
      <c r="AU136" s="260"/>
      <c r="AV136" s="261"/>
      <c r="AW136" s="262"/>
    </row>
    <row r="137" spans="2:49" s="270" customFormat="1" x14ac:dyDescent="0.25">
      <c r="B137" s="273"/>
      <c r="C137" s="273"/>
      <c r="D137" s="273"/>
      <c r="E137" s="274"/>
      <c r="F137" s="274"/>
      <c r="G137" s="27" t="s">
        <v>82</v>
      </c>
      <c r="H137" s="274" t="s">
        <v>83</v>
      </c>
      <c r="I137" s="27" t="s">
        <v>128</v>
      </c>
      <c r="J137" s="27" t="s">
        <v>129</v>
      </c>
      <c r="K137" s="274"/>
      <c r="L137" s="274"/>
      <c r="M137" s="275">
        <v>20000</v>
      </c>
      <c r="N137" s="275">
        <v>20000</v>
      </c>
      <c r="O137" s="275">
        <v>20000</v>
      </c>
      <c r="P137" s="259"/>
      <c r="Q137" s="260"/>
      <c r="R137" s="261"/>
      <c r="S137" s="262"/>
      <c r="T137" s="260"/>
      <c r="U137" s="261"/>
      <c r="V137" s="262"/>
      <c r="W137" s="260"/>
      <c r="X137" s="261"/>
      <c r="Y137" s="262"/>
      <c r="Z137" s="263"/>
      <c r="AA137" s="261"/>
      <c r="AB137" s="262"/>
      <c r="AC137" s="260"/>
      <c r="AD137" s="261"/>
      <c r="AE137" s="262"/>
      <c r="AF137" s="260"/>
      <c r="AG137" s="261"/>
      <c r="AH137" s="262"/>
      <c r="AI137" s="264"/>
      <c r="AJ137" s="265"/>
      <c r="AK137" s="260"/>
      <c r="AL137" s="260"/>
      <c r="AM137" s="260"/>
      <c r="AN137" s="260"/>
      <c r="AO137" s="261"/>
      <c r="AP137" s="262"/>
      <c r="AQ137" s="269"/>
      <c r="AR137" s="266"/>
      <c r="AS137" s="267"/>
      <c r="AT137" s="268"/>
      <c r="AU137" s="260"/>
      <c r="AV137" s="261"/>
      <c r="AW137" s="262"/>
    </row>
    <row r="138" spans="2:49" s="270" customFormat="1" x14ac:dyDescent="0.25">
      <c r="B138" s="273"/>
      <c r="C138" s="273"/>
      <c r="D138" s="273"/>
      <c r="E138" s="274"/>
      <c r="F138" s="274"/>
      <c r="G138" s="27" t="s">
        <v>82</v>
      </c>
      <c r="H138" s="274" t="s">
        <v>83</v>
      </c>
      <c r="I138" s="27" t="s">
        <v>146</v>
      </c>
      <c r="J138" s="27" t="s">
        <v>147</v>
      </c>
      <c r="K138" s="274"/>
      <c r="L138" s="274"/>
      <c r="M138" s="275"/>
      <c r="N138" s="275"/>
      <c r="O138" s="275"/>
      <c r="P138" s="259"/>
      <c r="Q138" s="260"/>
      <c r="R138" s="261"/>
      <c r="S138" s="262"/>
      <c r="T138" s="260"/>
      <c r="U138" s="261"/>
      <c r="V138" s="262"/>
      <c r="W138" s="260"/>
      <c r="X138" s="261"/>
      <c r="Y138" s="262"/>
      <c r="Z138" s="263"/>
      <c r="AA138" s="261"/>
      <c r="AB138" s="262"/>
      <c r="AC138" s="260"/>
      <c r="AD138" s="261"/>
      <c r="AE138" s="262"/>
      <c r="AF138" s="260"/>
      <c r="AG138" s="261"/>
      <c r="AH138" s="262"/>
      <c r="AI138" s="264"/>
      <c r="AJ138" s="265"/>
      <c r="AK138" s="260"/>
      <c r="AL138" s="260"/>
      <c r="AM138" s="260"/>
      <c r="AN138" s="260"/>
      <c r="AO138" s="261"/>
      <c r="AP138" s="262"/>
      <c r="AQ138" s="269"/>
      <c r="AR138" s="266"/>
      <c r="AS138" s="267"/>
      <c r="AT138" s="268"/>
      <c r="AU138" s="260"/>
      <c r="AV138" s="261"/>
      <c r="AW138" s="262"/>
    </row>
    <row r="139" spans="2:49" s="270" customFormat="1" x14ac:dyDescent="0.25">
      <c r="B139" s="273"/>
      <c r="C139" s="273"/>
      <c r="D139" s="273"/>
      <c r="E139" s="274"/>
      <c r="F139" s="274"/>
      <c r="G139" s="27" t="s">
        <v>82</v>
      </c>
      <c r="H139" s="274" t="s">
        <v>83</v>
      </c>
      <c r="I139" s="27" t="s">
        <v>148</v>
      </c>
      <c r="J139" s="27" t="s">
        <v>149</v>
      </c>
      <c r="K139" s="274"/>
      <c r="L139" s="274"/>
      <c r="M139" s="275"/>
      <c r="N139" s="275"/>
      <c r="O139" s="275"/>
      <c r="P139" s="259"/>
      <c r="Q139" s="260"/>
      <c r="R139" s="261"/>
      <c r="S139" s="262"/>
      <c r="T139" s="260"/>
      <c r="U139" s="261"/>
      <c r="V139" s="262"/>
      <c r="W139" s="260"/>
      <c r="X139" s="261"/>
      <c r="Y139" s="262"/>
      <c r="Z139" s="263"/>
      <c r="AA139" s="261"/>
      <c r="AB139" s="262"/>
      <c r="AC139" s="260"/>
      <c r="AD139" s="261"/>
      <c r="AE139" s="262"/>
      <c r="AF139" s="260"/>
      <c r="AG139" s="261"/>
      <c r="AH139" s="262"/>
      <c r="AI139" s="264"/>
      <c r="AJ139" s="265"/>
      <c r="AK139" s="260"/>
      <c r="AL139" s="260"/>
      <c r="AM139" s="260"/>
      <c r="AN139" s="260"/>
      <c r="AO139" s="261"/>
      <c r="AP139" s="262"/>
      <c r="AQ139" s="269"/>
      <c r="AR139" s="266"/>
      <c r="AS139" s="267"/>
      <c r="AT139" s="268"/>
      <c r="AU139" s="260"/>
      <c r="AV139" s="261"/>
      <c r="AW139" s="262"/>
    </row>
    <row r="140" spans="2:49" s="270" customFormat="1" x14ac:dyDescent="0.25">
      <c r="B140" s="273"/>
      <c r="C140" s="273"/>
      <c r="D140" s="273"/>
      <c r="E140" s="274"/>
      <c r="F140" s="274"/>
      <c r="G140" s="27" t="s">
        <v>82</v>
      </c>
      <c r="H140" s="274" t="s">
        <v>83</v>
      </c>
      <c r="I140" s="27" t="s">
        <v>98</v>
      </c>
      <c r="J140" s="27" t="s">
        <v>99</v>
      </c>
      <c r="K140" s="274"/>
      <c r="L140" s="274"/>
      <c r="M140" s="275"/>
      <c r="N140" s="275"/>
      <c r="O140" s="275"/>
      <c r="P140" s="259"/>
      <c r="Q140" s="260"/>
      <c r="R140" s="261"/>
      <c r="S140" s="262"/>
      <c r="T140" s="260"/>
      <c r="U140" s="261"/>
      <c r="V140" s="262"/>
      <c r="W140" s="260"/>
      <c r="X140" s="261"/>
      <c r="Y140" s="262"/>
      <c r="Z140" s="263"/>
      <c r="AA140" s="261"/>
      <c r="AB140" s="262"/>
      <c r="AC140" s="260"/>
      <c r="AD140" s="261"/>
      <c r="AE140" s="262"/>
      <c r="AF140" s="260"/>
      <c r="AG140" s="261"/>
      <c r="AH140" s="262"/>
      <c r="AI140" s="264"/>
      <c r="AJ140" s="265"/>
      <c r="AK140" s="260"/>
      <c r="AL140" s="260"/>
      <c r="AM140" s="260"/>
      <c r="AN140" s="260"/>
      <c r="AO140" s="261"/>
      <c r="AP140" s="262"/>
      <c r="AQ140" s="269"/>
      <c r="AR140" s="266"/>
      <c r="AS140" s="267"/>
      <c r="AT140" s="268"/>
      <c r="AU140" s="260"/>
      <c r="AV140" s="261"/>
      <c r="AW140" s="262"/>
    </row>
    <row r="141" spans="2:49" s="270" customFormat="1" x14ac:dyDescent="0.25">
      <c r="B141" s="273"/>
      <c r="C141" s="273"/>
      <c r="D141" s="273"/>
      <c r="E141" s="274"/>
      <c r="F141" s="274"/>
      <c r="G141" s="27" t="s">
        <v>82</v>
      </c>
      <c r="H141" s="274" t="s">
        <v>83</v>
      </c>
      <c r="I141" s="27" t="s">
        <v>275</v>
      </c>
      <c r="J141" s="27" t="s">
        <v>276</v>
      </c>
      <c r="K141" s="274"/>
      <c r="L141" s="274"/>
      <c r="M141" s="275"/>
      <c r="N141" s="275"/>
      <c r="O141" s="275"/>
      <c r="P141" s="259"/>
      <c r="Q141" s="260"/>
      <c r="R141" s="261"/>
      <c r="S141" s="262"/>
      <c r="T141" s="260"/>
      <c r="U141" s="261"/>
      <c r="V141" s="262"/>
      <c r="W141" s="260"/>
      <c r="X141" s="261"/>
      <c r="Y141" s="262"/>
      <c r="Z141" s="263"/>
      <c r="AA141" s="261"/>
      <c r="AB141" s="262"/>
      <c r="AC141" s="260"/>
      <c r="AD141" s="261"/>
      <c r="AE141" s="262"/>
      <c r="AF141" s="260"/>
      <c r="AG141" s="261"/>
      <c r="AH141" s="262"/>
      <c r="AI141" s="264"/>
      <c r="AJ141" s="265"/>
      <c r="AK141" s="260"/>
      <c r="AL141" s="260"/>
      <c r="AM141" s="260"/>
      <c r="AN141" s="260"/>
      <c r="AO141" s="261"/>
      <c r="AP141" s="262"/>
      <c r="AQ141" s="269"/>
      <c r="AR141" s="266"/>
      <c r="AS141" s="267"/>
      <c r="AT141" s="268"/>
      <c r="AU141" s="260"/>
      <c r="AV141" s="261"/>
      <c r="AW141" s="262"/>
    </row>
    <row r="142" spans="2:49" s="270" customFormat="1" x14ac:dyDescent="0.25">
      <c r="B142" s="273"/>
      <c r="C142" s="273"/>
      <c r="D142" s="273"/>
      <c r="E142" s="274"/>
      <c r="F142" s="274"/>
      <c r="G142" s="27" t="s">
        <v>82</v>
      </c>
      <c r="H142" s="274" t="s">
        <v>83</v>
      </c>
      <c r="I142" s="27" t="s">
        <v>104</v>
      </c>
      <c r="J142" s="27" t="s">
        <v>105</v>
      </c>
      <c r="K142" s="274"/>
      <c r="L142" s="274"/>
      <c r="M142" s="275"/>
      <c r="N142" s="275"/>
      <c r="O142" s="275"/>
      <c r="P142" s="259"/>
      <c r="Q142" s="260"/>
      <c r="R142" s="261"/>
      <c r="S142" s="262"/>
      <c r="T142" s="260"/>
      <c r="U142" s="261"/>
      <c r="V142" s="262"/>
      <c r="W142" s="260"/>
      <c r="X142" s="261"/>
      <c r="Y142" s="262"/>
      <c r="Z142" s="263"/>
      <c r="AA142" s="261"/>
      <c r="AB142" s="262"/>
      <c r="AC142" s="260"/>
      <c r="AD142" s="261"/>
      <c r="AE142" s="262"/>
      <c r="AF142" s="260"/>
      <c r="AG142" s="261"/>
      <c r="AH142" s="262"/>
      <c r="AI142" s="264"/>
      <c r="AJ142" s="265"/>
      <c r="AK142" s="260"/>
      <c r="AL142" s="260"/>
      <c r="AM142" s="260"/>
      <c r="AN142" s="260"/>
      <c r="AO142" s="261"/>
      <c r="AP142" s="262"/>
      <c r="AQ142" s="269"/>
      <c r="AR142" s="266"/>
      <c r="AS142" s="267"/>
      <c r="AT142" s="268"/>
      <c r="AU142" s="260"/>
      <c r="AV142" s="261"/>
      <c r="AW142" s="262"/>
    </row>
    <row r="143" spans="2:49" s="270" customFormat="1" x14ac:dyDescent="0.25">
      <c r="B143" s="273"/>
      <c r="C143" s="273"/>
      <c r="D143" s="273"/>
      <c r="E143" s="274"/>
      <c r="F143" s="274"/>
      <c r="G143" s="27" t="s">
        <v>82</v>
      </c>
      <c r="H143" s="274" t="s">
        <v>83</v>
      </c>
      <c r="I143" s="27" t="s">
        <v>277</v>
      </c>
      <c r="J143" s="27" t="s">
        <v>653</v>
      </c>
      <c r="K143" s="274"/>
      <c r="L143" s="274"/>
      <c r="M143" s="275"/>
      <c r="N143" s="275"/>
      <c r="O143" s="275"/>
      <c r="P143" s="259"/>
      <c r="Q143" s="260"/>
      <c r="R143" s="261"/>
      <c r="S143" s="262"/>
      <c r="T143" s="260"/>
      <c r="U143" s="261"/>
      <c r="V143" s="262"/>
      <c r="W143" s="260"/>
      <c r="X143" s="261"/>
      <c r="Y143" s="262"/>
      <c r="Z143" s="263"/>
      <c r="AA143" s="261"/>
      <c r="AB143" s="262"/>
      <c r="AC143" s="260"/>
      <c r="AD143" s="261"/>
      <c r="AE143" s="262"/>
      <c r="AF143" s="260"/>
      <c r="AG143" s="261"/>
      <c r="AH143" s="262"/>
      <c r="AI143" s="264"/>
      <c r="AJ143" s="265"/>
      <c r="AK143" s="260"/>
      <c r="AL143" s="260"/>
      <c r="AM143" s="260"/>
      <c r="AN143" s="260"/>
      <c r="AO143" s="261"/>
      <c r="AP143" s="262"/>
      <c r="AQ143" s="269"/>
      <c r="AR143" s="266"/>
      <c r="AS143" s="267"/>
      <c r="AT143" s="268"/>
      <c r="AU143" s="260"/>
      <c r="AV143" s="261"/>
      <c r="AW143" s="262"/>
    </row>
    <row r="144" spans="2:49" s="270" customFormat="1" x14ac:dyDescent="0.25">
      <c r="B144" s="273"/>
      <c r="C144" s="273"/>
      <c r="D144" s="273"/>
      <c r="E144" s="274"/>
      <c r="F144" s="274"/>
      <c r="G144" s="27" t="s">
        <v>82</v>
      </c>
      <c r="H144" s="274" t="s">
        <v>83</v>
      </c>
      <c r="I144" s="27" t="s">
        <v>279</v>
      </c>
      <c r="J144" s="27" t="s">
        <v>278</v>
      </c>
      <c r="K144" s="274"/>
      <c r="L144" s="274"/>
      <c r="M144" s="275"/>
      <c r="N144" s="275"/>
      <c r="O144" s="275"/>
      <c r="P144" s="259"/>
      <c r="Q144" s="260"/>
      <c r="R144" s="261"/>
      <c r="S144" s="262"/>
      <c r="T144" s="260"/>
      <c r="U144" s="261"/>
      <c r="V144" s="262"/>
      <c r="W144" s="260"/>
      <c r="X144" s="261"/>
      <c r="Y144" s="262"/>
      <c r="Z144" s="263"/>
      <c r="AA144" s="261"/>
      <c r="AB144" s="262"/>
      <c r="AC144" s="260"/>
      <c r="AD144" s="261"/>
      <c r="AE144" s="262"/>
      <c r="AF144" s="260"/>
      <c r="AG144" s="261"/>
      <c r="AH144" s="262"/>
      <c r="AI144" s="264"/>
      <c r="AJ144" s="265"/>
      <c r="AK144" s="260"/>
      <c r="AL144" s="260"/>
      <c r="AM144" s="260"/>
      <c r="AN144" s="260"/>
      <c r="AO144" s="261"/>
      <c r="AP144" s="262"/>
      <c r="AQ144" s="269"/>
      <c r="AR144" s="266"/>
      <c r="AS144" s="267"/>
      <c r="AT144" s="268"/>
      <c r="AU144" s="260"/>
      <c r="AV144" s="261"/>
      <c r="AW144" s="262"/>
    </row>
    <row r="145" spans="2:49" s="270" customFormat="1" x14ac:dyDescent="0.25">
      <c r="B145" s="273"/>
      <c r="C145" s="273"/>
      <c r="D145" s="273"/>
      <c r="E145" s="274"/>
      <c r="F145" s="274"/>
      <c r="G145" s="27" t="s">
        <v>82</v>
      </c>
      <c r="H145" s="274" t="s">
        <v>83</v>
      </c>
      <c r="I145" s="27" t="s">
        <v>659</v>
      </c>
      <c r="J145" s="27" t="s">
        <v>654</v>
      </c>
      <c r="K145" s="274"/>
      <c r="L145" s="274"/>
      <c r="M145" s="275"/>
      <c r="N145" s="275"/>
      <c r="O145" s="275"/>
      <c r="P145" s="259"/>
      <c r="Q145" s="260"/>
      <c r="R145" s="261"/>
      <c r="S145" s="262"/>
      <c r="T145" s="260"/>
      <c r="U145" s="261"/>
      <c r="V145" s="262"/>
      <c r="W145" s="260"/>
      <c r="X145" s="261"/>
      <c r="Y145" s="262"/>
      <c r="Z145" s="263"/>
      <c r="AA145" s="261"/>
      <c r="AB145" s="262"/>
      <c r="AC145" s="260"/>
      <c r="AD145" s="261"/>
      <c r="AE145" s="262"/>
      <c r="AF145" s="260"/>
      <c r="AG145" s="261"/>
      <c r="AH145" s="262"/>
      <c r="AI145" s="264"/>
      <c r="AJ145" s="265"/>
      <c r="AK145" s="260"/>
      <c r="AL145" s="260"/>
      <c r="AM145" s="260"/>
      <c r="AN145" s="260"/>
      <c r="AO145" s="261"/>
      <c r="AP145" s="262"/>
      <c r="AQ145" s="269"/>
      <c r="AR145" s="266"/>
      <c r="AS145" s="267"/>
      <c r="AT145" s="268"/>
      <c r="AU145" s="260"/>
      <c r="AV145" s="261"/>
      <c r="AW145" s="262"/>
    </row>
    <row r="146" spans="2:49" s="270" customFormat="1" x14ac:dyDescent="0.25">
      <c r="B146" s="273"/>
      <c r="C146" s="273"/>
      <c r="D146" s="273"/>
      <c r="E146" s="274"/>
      <c r="F146" s="274"/>
      <c r="G146" s="27" t="s">
        <v>82</v>
      </c>
      <c r="H146" s="274" t="s">
        <v>83</v>
      </c>
      <c r="I146" s="27" t="s">
        <v>660</v>
      </c>
      <c r="J146" s="27" t="s">
        <v>655</v>
      </c>
      <c r="K146" s="274"/>
      <c r="L146" s="274"/>
      <c r="M146" s="275"/>
      <c r="N146" s="275"/>
      <c r="O146" s="275"/>
      <c r="P146" s="259"/>
      <c r="Q146" s="260"/>
      <c r="R146" s="261"/>
      <c r="S146" s="262"/>
      <c r="T146" s="260"/>
      <c r="U146" s="261"/>
      <c r="V146" s="262"/>
      <c r="W146" s="260"/>
      <c r="X146" s="261"/>
      <c r="Y146" s="262"/>
      <c r="Z146" s="263"/>
      <c r="AA146" s="261"/>
      <c r="AB146" s="262"/>
      <c r="AC146" s="260"/>
      <c r="AD146" s="261"/>
      <c r="AE146" s="262"/>
      <c r="AF146" s="260"/>
      <c r="AG146" s="261"/>
      <c r="AH146" s="262"/>
      <c r="AI146" s="264"/>
      <c r="AJ146" s="265"/>
      <c r="AK146" s="260"/>
      <c r="AL146" s="260"/>
      <c r="AM146" s="260"/>
      <c r="AN146" s="260"/>
      <c r="AO146" s="261"/>
      <c r="AP146" s="262"/>
      <c r="AQ146" s="269"/>
      <c r="AR146" s="266"/>
      <c r="AS146" s="267"/>
      <c r="AT146" s="268"/>
      <c r="AU146" s="260"/>
      <c r="AV146" s="261"/>
      <c r="AW146" s="262"/>
    </row>
    <row r="147" spans="2:49" s="270" customFormat="1" x14ac:dyDescent="0.25">
      <c r="B147" s="273"/>
      <c r="C147" s="273"/>
      <c r="D147" s="273"/>
      <c r="E147" s="274"/>
      <c r="F147" s="274"/>
      <c r="G147" s="27" t="s">
        <v>82</v>
      </c>
      <c r="H147" s="274" t="s">
        <v>83</v>
      </c>
      <c r="I147" s="27" t="s">
        <v>355</v>
      </c>
      <c r="J147" s="27" t="s">
        <v>656</v>
      </c>
      <c r="K147" s="274"/>
      <c r="L147" s="274"/>
      <c r="M147" s="275"/>
      <c r="N147" s="275"/>
      <c r="O147" s="275"/>
      <c r="P147" s="259"/>
      <c r="Q147" s="260"/>
      <c r="R147" s="261"/>
      <c r="S147" s="262"/>
      <c r="T147" s="260"/>
      <c r="U147" s="261"/>
      <c r="V147" s="262"/>
      <c r="W147" s="260"/>
      <c r="X147" s="261"/>
      <c r="Y147" s="262"/>
      <c r="Z147" s="263"/>
      <c r="AA147" s="261"/>
      <c r="AB147" s="262"/>
      <c r="AC147" s="260"/>
      <c r="AD147" s="261"/>
      <c r="AE147" s="262"/>
      <c r="AF147" s="260"/>
      <c r="AG147" s="261"/>
      <c r="AH147" s="262"/>
      <c r="AI147" s="264"/>
      <c r="AJ147" s="265"/>
      <c r="AK147" s="260"/>
      <c r="AL147" s="260"/>
      <c r="AM147" s="260"/>
      <c r="AN147" s="260"/>
      <c r="AO147" s="261"/>
      <c r="AP147" s="262"/>
      <c r="AQ147" s="269"/>
      <c r="AR147" s="266"/>
      <c r="AS147" s="267"/>
      <c r="AT147" s="268"/>
      <c r="AU147" s="260"/>
      <c r="AV147" s="261"/>
      <c r="AW147" s="262"/>
    </row>
    <row r="148" spans="2:49" s="270" customFormat="1" x14ac:dyDescent="0.25">
      <c r="B148" s="273"/>
      <c r="C148" s="273"/>
      <c r="D148" s="273"/>
      <c r="E148" s="274"/>
      <c r="F148" s="274"/>
      <c r="G148" s="27" t="s">
        <v>82</v>
      </c>
      <c r="H148" s="274" t="s">
        <v>83</v>
      </c>
      <c r="I148" s="27" t="s">
        <v>661</v>
      </c>
      <c r="J148" s="27" t="s">
        <v>657</v>
      </c>
      <c r="K148" s="274"/>
      <c r="L148" s="274"/>
      <c r="M148" s="275"/>
      <c r="N148" s="275"/>
      <c r="O148" s="275"/>
      <c r="P148" s="259"/>
      <c r="Q148" s="260"/>
      <c r="R148" s="261"/>
      <c r="S148" s="262"/>
      <c r="T148" s="260"/>
      <c r="U148" s="261"/>
      <c r="V148" s="262"/>
      <c r="W148" s="260"/>
      <c r="X148" s="261"/>
      <c r="Y148" s="262"/>
      <c r="Z148" s="263"/>
      <c r="AA148" s="261"/>
      <c r="AB148" s="262"/>
      <c r="AC148" s="260"/>
      <c r="AD148" s="261"/>
      <c r="AE148" s="262"/>
      <c r="AF148" s="260"/>
      <c r="AG148" s="261"/>
      <c r="AH148" s="262"/>
      <c r="AI148" s="264"/>
      <c r="AJ148" s="265"/>
      <c r="AK148" s="260"/>
      <c r="AL148" s="260"/>
      <c r="AM148" s="260"/>
      <c r="AN148" s="260"/>
      <c r="AO148" s="261"/>
      <c r="AP148" s="262"/>
      <c r="AQ148" s="269"/>
      <c r="AR148" s="266"/>
      <c r="AS148" s="267"/>
      <c r="AT148" s="268"/>
      <c r="AU148" s="260"/>
      <c r="AV148" s="261"/>
      <c r="AW148" s="262"/>
    </row>
    <row r="149" spans="2:49" s="270" customFormat="1" x14ac:dyDescent="0.25">
      <c r="B149" s="273"/>
      <c r="C149" s="273"/>
      <c r="D149" s="273"/>
      <c r="E149" s="274"/>
      <c r="F149" s="274"/>
      <c r="G149" s="27" t="s">
        <v>82</v>
      </c>
      <c r="H149" s="274" t="s">
        <v>83</v>
      </c>
      <c r="I149" s="27" t="s">
        <v>142</v>
      </c>
      <c r="J149" s="27" t="s">
        <v>143</v>
      </c>
      <c r="K149" s="274"/>
      <c r="L149" s="274"/>
      <c r="M149" s="275">
        <v>20000</v>
      </c>
      <c r="N149" s="275">
        <v>20000</v>
      </c>
      <c r="O149" s="275">
        <v>20000</v>
      </c>
      <c r="P149" s="259"/>
      <c r="Q149" s="260"/>
      <c r="R149" s="261"/>
      <c r="S149" s="262"/>
      <c r="T149" s="260"/>
      <c r="U149" s="261"/>
      <c r="V149" s="262"/>
      <c r="W149" s="260"/>
      <c r="X149" s="261"/>
      <c r="Y149" s="262"/>
      <c r="Z149" s="263"/>
      <c r="AA149" s="261"/>
      <c r="AB149" s="262"/>
      <c r="AC149" s="260"/>
      <c r="AD149" s="261"/>
      <c r="AE149" s="262"/>
      <c r="AF149" s="260"/>
      <c r="AG149" s="261"/>
      <c r="AH149" s="262"/>
      <c r="AI149" s="264"/>
      <c r="AJ149" s="265"/>
      <c r="AK149" s="260"/>
      <c r="AL149" s="260"/>
      <c r="AM149" s="260"/>
      <c r="AN149" s="260"/>
      <c r="AO149" s="261"/>
      <c r="AP149" s="262"/>
      <c r="AQ149" s="269"/>
      <c r="AR149" s="266"/>
      <c r="AS149" s="267"/>
      <c r="AT149" s="268"/>
      <c r="AU149" s="260"/>
      <c r="AV149" s="261"/>
      <c r="AW149" s="262"/>
    </row>
    <row r="150" spans="2:49" s="270" customFormat="1" x14ac:dyDescent="0.25">
      <c r="B150" s="273"/>
      <c r="C150" s="273"/>
      <c r="D150" s="273"/>
      <c r="E150" s="274"/>
      <c r="F150" s="274"/>
      <c r="G150" s="27" t="s">
        <v>82</v>
      </c>
      <c r="H150" s="274" t="s">
        <v>83</v>
      </c>
      <c r="I150" s="27" t="s">
        <v>174</v>
      </c>
      <c r="J150" s="27" t="s">
        <v>175</v>
      </c>
      <c r="K150" s="274"/>
      <c r="L150" s="274"/>
      <c r="M150" s="275"/>
      <c r="N150" s="275"/>
      <c r="O150" s="275"/>
      <c r="P150" s="259"/>
      <c r="Q150" s="260"/>
      <c r="R150" s="261"/>
      <c r="S150" s="262"/>
      <c r="T150" s="260"/>
      <c r="U150" s="261"/>
      <c r="V150" s="262"/>
      <c r="W150" s="260"/>
      <c r="X150" s="261"/>
      <c r="Y150" s="262"/>
      <c r="Z150" s="263"/>
      <c r="AA150" s="261"/>
      <c r="AB150" s="262"/>
      <c r="AC150" s="260"/>
      <c r="AD150" s="261"/>
      <c r="AE150" s="262"/>
      <c r="AF150" s="260"/>
      <c r="AG150" s="261"/>
      <c r="AH150" s="262"/>
      <c r="AI150" s="264"/>
      <c r="AJ150" s="265"/>
      <c r="AK150" s="260"/>
      <c r="AL150" s="260"/>
      <c r="AM150" s="260"/>
      <c r="AN150" s="260"/>
      <c r="AO150" s="261"/>
      <c r="AP150" s="262"/>
      <c r="AQ150" s="269"/>
      <c r="AR150" s="266"/>
      <c r="AS150" s="267"/>
      <c r="AT150" s="268"/>
      <c r="AU150" s="260"/>
      <c r="AV150" s="261"/>
      <c r="AW150" s="262"/>
    </row>
    <row r="151" spans="2:49" s="270" customFormat="1" x14ac:dyDescent="0.25">
      <c r="B151" s="273"/>
      <c r="C151" s="273"/>
      <c r="D151" s="273"/>
      <c r="E151" s="274"/>
      <c r="F151" s="274"/>
      <c r="G151" s="27" t="s">
        <v>82</v>
      </c>
      <c r="H151" s="274" t="s">
        <v>83</v>
      </c>
      <c r="I151" s="27" t="s">
        <v>253</v>
      </c>
      <c r="J151" s="27" t="s">
        <v>254</v>
      </c>
      <c r="K151" s="274"/>
      <c r="L151" s="274"/>
      <c r="M151" s="275"/>
      <c r="N151" s="275"/>
      <c r="O151" s="275"/>
      <c r="P151" s="259"/>
      <c r="Q151" s="260"/>
      <c r="R151" s="261"/>
      <c r="S151" s="262"/>
      <c r="T151" s="260"/>
      <c r="U151" s="261"/>
      <c r="V151" s="262"/>
      <c r="W151" s="260"/>
      <c r="X151" s="261"/>
      <c r="Y151" s="262"/>
      <c r="Z151" s="263"/>
      <c r="AA151" s="261"/>
      <c r="AB151" s="262"/>
      <c r="AC151" s="260"/>
      <c r="AD151" s="261"/>
      <c r="AE151" s="262"/>
      <c r="AF151" s="260"/>
      <c r="AG151" s="261"/>
      <c r="AH151" s="262"/>
      <c r="AI151" s="264"/>
      <c r="AJ151" s="265"/>
      <c r="AK151" s="260"/>
      <c r="AL151" s="260"/>
      <c r="AM151" s="260"/>
      <c r="AN151" s="260"/>
      <c r="AO151" s="261"/>
      <c r="AP151" s="262"/>
      <c r="AQ151" s="269"/>
      <c r="AR151" s="266"/>
      <c r="AS151" s="267"/>
      <c r="AT151" s="268"/>
      <c r="AU151" s="260"/>
      <c r="AV151" s="261"/>
      <c r="AW151" s="262"/>
    </row>
    <row r="152" spans="2:49" s="270" customFormat="1" x14ac:dyDescent="0.25">
      <c r="B152" s="273"/>
      <c r="C152" s="273"/>
      <c r="D152" s="273"/>
      <c r="E152" s="274"/>
      <c r="F152" s="274"/>
      <c r="G152" s="27" t="s">
        <v>82</v>
      </c>
      <c r="H152" s="274" t="s">
        <v>83</v>
      </c>
      <c r="I152" s="27" t="s">
        <v>118</v>
      </c>
      <c r="J152" s="27" t="s">
        <v>119</v>
      </c>
      <c r="K152" s="274"/>
      <c r="L152" s="274"/>
      <c r="M152" s="275"/>
      <c r="N152" s="275"/>
      <c r="O152" s="275"/>
      <c r="P152" s="259"/>
      <c r="Q152" s="260"/>
      <c r="R152" s="261"/>
      <c r="S152" s="262"/>
      <c r="T152" s="260"/>
      <c r="U152" s="261"/>
      <c r="V152" s="262"/>
      <c r="W152" s="260"/>
      <c r="X152" s="261"/>
      <c r="Y152" s="262"/>
      <c r="Z152" s="263"/>
      <c r="AA152" s="261"/>
      <c r="AB152" s="262"/>
      <c r="AC152" s="260"/>
      <c r="AD152" s="261"/>
      <c r="AE152" s="262"/>
      <c r="AF152" s="260"/>
      <c r="AG152" s="261"/>
      <c r="AH152" s="262"/>
      <c r="AI152" s="264"/>
      <c r="AJ152" s="265"/>
      <c r="AK152" s="260"/>
      <c r="AL152" s="260"/>
      <c r="AM152" s="260"/>
      <c r="AN152" s="260"/>
      <c r="AO152" s="261"/>
      <c r="AP152" s="262"/>
      <c r="AQ152" s="269"/>
      <c r="AR152" s="266"/>
      <c r="AS152" s="267"/>
      <c r="AT152" s="268"/>
      <c r="AU152" s="260"/>
      <c r="AV152" s="261"/>
      <c r="AW152" s="262"/>
    </row>
    <row r="153" spans="2:49" s="270" customFormat="1" x14ac:dyDescent="0.25">
      <c r="B153" s="273"/>
      <c r="C153" s="273"/>
      <c r="D153" s="273"/>
      <c r="E153" s="274"/>
      <c r="F153" s="274"/>
      <c r="G153" s="27" t="s">
        <v>82</v>
      </c>
      <c r="H153" s="274" t="s">
        <v>83</v>
      </c>
      <c r="I153" s="27" t="s">
        <v>176</v>
      </c>
      <c r="J153" s="27" t="s">
        <v>177</v>
      </c>
      <c r="K153" s="274"/>
      <c r="L153" s="274"/>
      <c r="M153" s="275"/>
      <c r="N153" s="275"/>
      <c r="O153" s="275"/>
      <c r="P153" s="259"/>
      <c r="Q153" s="260"/>
      <c r="R153" s="261"/>
      <c r="S153" s="262"/>
      <c r="T153" s="260"/>
      <c r="U153" s="261"/>
      <c r="V153" s="262"/>
      <c r="W153" s="260"/>
      <c r="X153" s="261"/>
      <c r="Y153" s="262"/>
      <c r="Z153" s="263"/>
      <c r="AA153" s="261"/>
      <c r="AB153" s="262"/>
      <c r="AC153" s="260"/>
      <c r="AD153" s="261"/>
      <c r="AE153" s="262"/>
      <c r="AF153" s="260"/>
      <c r="AG153" s="261"/>
      <c r="AH153" s="262"/>
      <c r="AI153" s="264"/>
      <c r="AJ153" s="265"/>
      <c r="AK153" s="260"/>
      <c r="AL153" s="260"/>
      <c r="AM153" s="260"/>
      <c r="AN153" s="260"/>
      <c r="AO153" s="261"/>
      <c r="AP153" s="262"/>
      <c r="AQ153" s="269"/>
      <c r="AR153" s="266"/>
      <c r="AS153" s="267"/>
      <c r="AT153" s="268"/>
      <c r="AU153" s="260"/>
      <c r="AV153" s="261"/>
      <c r="AW153" s="262"/>
    </row>
    <row r="154" spans="2:49" s="270" customFormat="1" x14ac:dyDescent="0.25">
      <c r="B154" s="273"/>
      <c r="C154" s="273"/>
      <c r="D154" s="273"/>
      <c r="E154" s="274"/>
      <c r="F154" s="274"/>
      <c r="G154" s="27" t="s">
        <v>82</v>
      </c>
      <c r="H154" s="274" t="s">
        <v>83</v>
      </c>
      <c r="I154" s="27" t="s">
        <v>344</v>
      </c>
      <c r="J154" s="27" t="s">
        <v>345</v>
      </c>
      <c r="K154" s="274"/>
      <c r="L154" s="274"/>
      <c r="M154" s="275"/>
      <c r="N154" s="275"/>
      <c r="O154" s="275"/>
      <c r="P154" s="259"/>
      <c r="Q154" s="260"/>
      <c r="R154" s="261"/>
      <c r="S154" s="262"/>
      <c r="T154" s="260"/>
      <c r="U154" s="261"/>
      <c r="V154" s="262"/>
      <c r="W154" s="260"/>
      <c r="X154" s="261"/>
      <c r="Y154" s="262"/>
      <c r="Z154" s="263"/>
      <c r="AA154" s="261"/>
      <c r="AB154" s="262"/>
      <c r="AC154" s="260"/>
      <c r="AD154" s="261"/>
      <c r="AE154" s="262"/>
      <c r="AF154" s="260"/>
      <c r="AG154" s="261"/>
      <c r="AH154" s="262"/>
      <c r="AI154" s="264"/>
      <c r="AJ154" s="265"/>
      <c r="AK154" s="260"/>
      <c r="AL154" s="260"/>
      <c r="AM154" s="260"/>
      <c r="AN154" s="260"/>
      <c r="AO154" s="261"/>
      <c r="AP154" s="262"/>
      <c r="AQ154" s="269"/>
      <c r="AR154" s="266"/>
      <c r="AS154" s="267"/>
      <c r="AT154" s="268"/>
      <c r="AU154" s="260"/>
      <c r="AV154" s="261"/>
      <c r="AW154" s="262"/>
    </row>
    <row r="155" spans="2:49" s="270" customFormat="1" x14ac:dyDescent="0.25">
      <c r="B155" s="273"/>
      <c r="C155" s="273"/>
      <c r="D155" s="273"/>
      <c r="E155" s="274"/>
      <c r="F155" s="274"/>
      <c r="G155" s="27" t="s">
        <v>82</v>
      </c>
      <c r="H155" s="274" t="s">
        <v>83</v>
      </c>
      <c r="I155" s="27" t="s">
        <v>248</v>
      </c>
      <c r="J155" s="27" t="s">
        <v>188</v>
      </c>
      <c r="K155" s="274"/>
      <c r="L155" s="274"/>
      <c r="M155" s="275"/>
      <c r="N155" s="275"/>
      <c r="O155" s="275"/>
      <c r="P155" s="259"/>
      <c r="Q155" s="260"/>
      <c r="R155" s="261"/>
      <c r="S155" s="262"/>
      <c r="T155" s="260"/>
      <c r="U155" s="261"/>
      <c r="V155" s="262"/>
      <c r="W155" s="260"/>
      <c r="X155" s="261"/>
      <c r="Y155" s="262"/>
      <c r="Z155" s="263"/>
      <c r="AA155" s="261"/>
      <c r="AB155" s="262"/>
      <c r="AC155" s="260"/>
      <c r="AD155" s="261"/>
      <c r="AE155" s="262"/>
      <c r="AF155" s="260"/>
      <c r="AG155" s="261"/>
      <c r="AH155" s="262"/>
      <c r="AI155" s="264"/>
      <c r="AJ155" s="265"/>
      <c r="AK155" s="260"/>
      <c r="AL155" s="260"/>
      <c r="AM155" s="260"/>
      <c r="AN155" s="260"/>
      <c r="AO155" s="261"/>
      <c r="AP155" s="262"/>
      <c r="AQ155" s="269"/>
      <c r="AR155" s="266"/>
      <c r="AS155" s="267"/>
      <c r="AT155" s="268"/>
      <c r="AU155" s="260"/>
      <c r="AV155" s="261"/>
      <c r="AW155" s="262"/>
    </row>
    <row r="156" spans="2:49" s="270" customFormat="1" x14ac:dyDescent="0.25">
      <c r="B156" s="273"/>
      <c r="C156" s="273"/>
      <c r="D156" s="273"/>
      <c r="E156" s="274"/>
      <c r="F156" s="274"/>
      <c r="G156" s="27" t="s">
        <v>82</v>
      </c>
      <c r="H156" s="274" t="s">
        <v>83</v>
      </c>
      <c r="I156" s="27" t="s">
        <v>332</v>
      </c>
      <c r="J156" s="27" t="s">
        <v>333</v>
      </c>
      <c r="K156" s="274"/>
      <c r="L156" s="274"/>
      <c r="M156" s="275"/>
      <c r="N156" s="275"/>
      <c r="O156" s="275"/>
      <c r="P156" s="259"/>
      <c r="Q156" s="260"/>
      <c r="R156" s="261"/>
      <c r="S156" s="262"/>
      <c r="T156" s="260"/>
      <c r="U156" s="261"/>
      <c r="V156" s="262"/>
      <c r="W156" s="260"/>
      <c r="X156" s="261"/>
      <c r="Y156" s="262"/>
      <c r="Z156" s="263"/>
      <c r="AA156" s="261"/>
      <c r="AB156" s="262"/>
      <c r="AC156" s="260"/>
      <c r="AD156" s="261"/>
      <c r="AE156" s="262"/>
      <c r="AF156" s="260"/>
      <c r="AG156" s="261"/>
      <c r="AH156" s="262"/>
      <c r="AI156" s="264"/>
      <c r="AJ156" s="265"/>
      <c r="AK156" s="260"/>
      <c r="AL156" s="260"/>
      <c r="AM156" s="260"/>
      <c r="AN156" s="260"/>
      <c r="AO156" s="261"/>
      <c r="AP156" s="262"/>
      <c r="AQ156" s="269"/>
      <c r="AR156" s="266"/>
      <c r="AS156" s="267"/>
      <c r="AT156" s="268"/>
      <c r="AU156" s="260"/>
      <c r="AV156" s="261"/>
      <c r="AW156" s="262"/>
    </row>
    <row r="157" spans="2:49" s="270" customFormat="1" x14ac:dyDescent="0.25">
      <c r="B157" s="273"/>
      <c r="C157" s="273"/>
      <c r="D157" s="273"/>
      <c r="E157" s="274"/>
      <c r="F157" s="274"/>
      <c r="G157" s="27" t="s">
        <v>82</v>
      </c>
      <c r="H157" s="274" t="s">
        <v>83</v>
      </c>
      <c r="I157" s="27" t="s">
        <v>114</v>
      </c>
      <c r="J157" s="27" t="s">
        <v>115</v>
      </c>
      <c r="K157" s="274"/>
      <c r="L157" s="274"/>
      <c r="M157" s="275"/>
      <c r="N157" s="275"/>
      <c r="O157" s="275"/>
      <c r="P157" s="259"/>
      <c r="Q157" s="260"/>
      <c r="R157" s="261"/>
      <c r="S157" s="262"/>
      <c r="T157" s="260"/>
      <c r="U157" s="261"/>
      <c r="V157" s="262"/>
      <c r="W157" s="260"/>
      <c r="X157" s="261"/>
      <c r="Y157" s="262"/>
      <c r="Z157" s="263"/>
      <c r="AA157" s="261"/>
      <c r="AB157" s="262"/>
      <c r="AC157" s="260"/>
      <c r="AD157" s="261"/>
      <c r="AE157" s="262"/>
      <c r="AF157" s="260"/>
      <c r="AG157" s="261"/>
      <c r="AH157" s="262"/>
      <c r="AI157" s="264"/>
      <c r="AJ157" s="265"/>
      <c r="AK157" s="260"/>
      <c r="AL157" s="260"/>
      <c r="AM157" s="260"/>
      <c r="AN157" s="260"/>
      <c r="AO157" s="261"/>
      <c r="AP157" s="262"/>
      <c r="AQ157" s="269"/>
      <c r="AR157" s="266"/>
      <c r="AS157" s="267"/>
      <c r="AT157" s="268"/>
      <c r="AU157" s="260"/>
      <c r="AV157" s="261"/>
      <c r="AW157" s="262"/>
    </row>
    <row r="158" spans="2:49" s="270" customFormat="1" x14ac:dyDescent="0.25">
      <c r="B158" s="273"/>
      <c r="C158" s="273"/>
      <c r="D158" s="273"/>
      <c r="E158" s="274"/>
      <c r="F158" s="274"/>
      <c r="G158" s="27" t="s">
        <v>82</v>
      </c>
      <c r="H158" s="274" t="s">
        <v>83</v>
      </c>
      <c r="I158" s="27" t="s">
        <v>280</v>
      </c>
      <c r="J158" s="27" t="s">
        <v>281</v>
      </c>
      <c r="K158" s="274"/>
      <c r="L158" s="274"/>
      <c r="M158" s="275"/>
      <c r="N158" s="275"/>
      <c r="O158" s="275"/>
      <c r="P158" s="259"/>
      <c r="Q158" s="260"/>
      <c r="R158" s="261"/>
      <c r="S158" s="262"/>
      <c r="T158" s="260"/>
      <c r="U158" s="261"/>
      <c r="V158" s="262"/>
      <c r="W158" s="260"/>
      <c r="X158" s="261"/>
      <c r="Y158" s="262"/>
      <c r="Z158" s="263"/>
      <c r="AA158" s="261"/>
      <c r="AB158" s="262"/>
      <c r="AC158" s="260"/>
      <c r="AD158" s="261"/>
      <c r="AE158" s="262"/>
      <c r="AF158" s="260"/>
      <c r="AG158" s="261"/>
      <c r="AH158" s="262"/>
      <c r="AI158" s="264"/>
      <c r="AJ158" s="265"/>
      <c r="AK158" s="260"/>
      <c r="AL158" s="260"/>
      <c r="AM158" s="260"/>
      <c r="AN158" s="260"/>
      <c r="AO158" s="261"/>
      <c r="AP158" s="262"/>
      <c r="AQ158" s="269"/>
      <c r="AR158" s="266"/>
      <c r="AS158" s="267"/>
      <c r="AT158" s="268"/>
      <c r="AU158" s="260"/>
      <c r="AV158" s="261"/>
      <c r="AW158" s="262"/>
    </row>
    <row r="159" spans="2:49" s="270" customFormat="1" x14ac:dyDescent="0.25">
      <c r="B159" s="273"/>
      <c r="C159" s="273"/>
      <c r="D159" s="273"/>
      <c r="E159" s="274"/>
      <c r="F159" s="274"/>
      <c r="G159" s="27" t="s">
        <v>82</v>
      </c>
      <c r="H159" s="274" t="s">
        <v>83</v>
      </c>
      <c r="I159" s="27" t="s">
        <v>100</v>
      </c>
      <c r="J159" s="27" t="s">
        <v>101</v>
      </c>
      <c r="K159" s="274"/>
      <c r="L159" s="274"/>
      <c r="M159" s="275"/>
      <c r="N159" s="275"/>
      <c r="O159" s="275"/>
      <c r="P159" s="259"/>
      <c r="Q159" s="260"/>
      <c r="R159" s="261"/>
      <c r="S159" s="262"/>
      <c r="T159" s="260"/>
      <c r="U159" s="261"/>
      <c r="V159" s="262"/>
      <c r="W159" s="260"/>
      <c r="X159" s="261"/>
      <c r="Y159" s="262"/>
      <c r="Z159" s="263"/>
      <c r="AA159" s="261"/>
      <c r="AB159" s="262"/>
      <c r="AC159" s="260"/>
      <c r="AD159" s="261"/>
      <c r="AE159" s="262"/>
      <c r="AF159" s="260"/>
      <c r="AG159" s="261"/>
      <c r="AH159" s="262"/>
      <c r="AI159" s="264"/>
      <c r="AJ159" s="265"/>
      <c r="AK159" s="260"/>
      <c r="AL159" s="260"/>
      <c r="AM159" s="260"/>
      <c r="AN159" s="260"/>
      <c r="AO159" s="261"/>
      <c r="AP159" s="262"/>
      <c r="AQ159" s="269"/>
      <c r="AR159" s="266"/>
      <c r="AS159" s="267"/>
      <c r="AT159" s="268"/>
      <c r="AU159" s="260"/>
      <c r="AV159" s="261"/>
      <c r="AW159" s="262"/>
    </row>
    <row r="160" spans="2:49" s="270" customFormat="1" x14ac:dyDescent="0.25">
      <c r="B160" s="273"/>
      <c r="C160" s="273"/>
      <c r="D160" s="273"/>
      <c r="E160" s="274"/>
      <c r="F160" s="274"/>
      <c r="G160" s="27" t="s">
        <v>82</v>
      </c>
      <c r="H160" s="274" t="s">
        <v>83</v>
      </c>
      <c r="I160" s="27" t="s">
        <v>282</v>
      </c>
      <c r="J160" s="27" t="s">
        <v>283</v>
      </c>
      <c r="K160" s="274"/>
      <c r="L160" s="274"/>
      <c r="M160" s="275"/>
      <c r="N160" s="275"/>
      <c r="O160" s="275"/>
      <c r="P160" s="259"/>
      <c r="Q160" s="260"/>
      <c r="R160" s="261"/>
      <c r="S160" s="262"/>
      <c r="T160" s="260"/>
      <c r="U160" s="261"/>
      <c r="V160" s="262"/>
      <c r="W160" s="260"/>
      <c r="X160" s="261"/>
      <c r="Y160" s="262"/>
      <c r="Z160" s="263"/>
      <c r="AA160" s="261"/>
      <c r="AB160" s="262"/>
      <c r="AC160" s="260"/>
      <c r="AD160" s="261"/>
      <c r="AE160" s="262"/>
      <c r="AF160" s="260"/>
      <c r="AG160" s="261"/>
      <c r="AH160" s="262"/>
      <c r="AI160" s="264"/>
      <c r="AJ160" s="265"/>
      <c r="AK160" s="260"/>
      <c r="AL160" s="260"/>
      <c r="AM160" s="260"/>
      <c r="AN160" s="260"/>
      <c r="AO160" s="261"/>
      <c r="AP160" s="262"/>
      <c r="AQ160" s="269"/>
      <c r="AR160" s="266"/>
      <c r="AS160" s="267"/>
      <c r="AT160" s="268"/>
      <c r="AU160" s="260"/>
      <c r="AV160" s="261"/>
      <c r="AW160" s="262"/>
    </row>
    <row r="161" spans="2:49" s="270" customFormat="1" x14ac:dyDescent="0.25">
      <c r="B161" s="273"/>
      <c r="C161" s="273"/>
      <c r="D161" s="273"/>
      <c r="E161" s="274"/>
      <c r="F161" s="274"/>
      <c r="G161" s="27" t="s">
        <v>82</v>
      </c>
      <c r="H161" s="274" t="s">
        <v>83</v>
      </c>
      <c r="I161" s="27" t="s">
        <v>318</v>
      </c>
      <c r="J161" s="27" t="s">
        <v>319</v>
      </c>
      <c r="K161" s="274"/>
      <c r="L161" s="274"/>
      <c r="M161" s="275"/>
      <c r="N161" s="275"/>
      <c r="O161" s="275"/>
      <c r="P161" s="259"/>
      <c r="Q161" s="260"/>
      <c r="R161" s="261"/>
      <c r="S161" s="262"/>
      <c r="T161" s="260"/>
      <c r="U161" s="261"/>
      <c r="V161" s="262"/>
      <c r="W161" s="260"/>
      <c r="X161" s="261"/>
      <c r="Y161" s="262"/>
      <c r="Z161" s="263"/>
      <c r="AA161" s="261"/>
      <c r="AB161" s="262"/>
      <c r="AC161" s="260"/>
      <c r="AD161" s="261"/>
      <c r="AE161" s="262"/>
      <c r="AF161" s="260"/>
      <c r="AG161" s="261"/>
      <c r="AH161" s="262"/>
      <c r="AI161" s="264"/>
      <c r="AJ161" s="265"/>
      <c r="AK161" s="260"/>
      <c r="AL161" s="260"/>
      <c r="AM161" s="260"/>
      <c r="AN161" s="260"/>
      <c r="AO161" s="261"/>
      <c r="AP161" s="262"/>
      <c r="AQ161" s="269"/>
      <c r="AR161" s="266"/>
      <c r="AS161" s="267"/>
      <c r="AT161" s="268"/>
      <c r="AU161" s="260"/>
      <c r="AV161" s="261"/>
      <c r="AW161" s="262"/>
    </row>
    <row r="162" spans="2:49" s="270" customFormat="1" x14ac:dyDescent="0.25">
      <c r="B162" s="273"/>
      <c r="C162" s="273"/>
      <c r="D162" s="273"/>
      <c r="E162" s="274"/>
      <c r="F162" s="274"/>
      <c r="G162" s="27" t="s">
        <v>82</v>
      </c>
      <c r="H162" s="274" t="s">
        <v>83</v>
      </c>
      <c r="I162" s="27" t="s">
        <v>284</v>
      </c>
      <c r="J162" s="27" t="s">
        <v>285</v>
      </c>
      <c r="K162" s="274"/>
      <c r="L162" s="274"/>
      <c r="M162" s="275"/>
      <c r="N162" s="275"/>
      <c r="O162" s="275"/>
      <c r="P162" s="259"/>
      <c r="Q162" s="260"/>
      <c r="R162" s="261"/>
      <c r="S162" s="262"/>
      <c r="T162" s="260"/>
      <c r="U162" s="261"/>
      <c r="V162" s="262"/>
      <c r="W162" s="260"/>
      <c r="X162" s="261"/>
      <c r="Y162" s="262"/>
      <c r="Z162" s="263"/>
      <c r="AA162" s="261"/>
      <c r="AB162" s="262"/>
      <c r="AC162" s="260"/>
      <c r="AD162" s="261"/>
      <c r="AE162" s="262"/>
      <c r="AF162" s="260"/>
      <c r="AG162" s="261"/>
      <c r="AH162" s="262"/>
      <c r="AI162" s="264"/>
      <c r="AJ162" s="265"/>
      <c r="AK162" s="260"/>
      <c r="AL162" s="260"/>
      <c r="AM162" s="260"/>
      <c r="AN162" s="260"/>
      <c r="AO162" s="261"/>
      <c r="AP162" s="262"/>
      <c r="AQ162" s="269"/>
      <c r="AR162" s="266"/>
      <c r="AS162" s="267"/>
      <c r="AT162" s="268"/>
      <c r="AU162" s="260"/>
      <c r="AV162" s="261"/>
      <c r="AW162" s="262"/>
    </row>
    <row r="163" spans="2:49" s="270" customFormat="1" x14ac:dyDescent="0.25">
      <c r="B163" s="273"/>
      <c r="C163" s="273"/>
      <c r="D163" s="273"/>
      <c r="E163" s="274"/>
      <c r="F163" s="274"/>
      <c r="G163" s="27" t="s">
        <v>82</v>
      </c>
      <c r="H163" s="274" t="s">
        <v>83</v>
      </c>
      <c r="I163" s="27" t="s">
        <v>363</v>
      </c>
      <c r="J163" s="27" t="s">
        <v>364</v>
      </c>
      <c r="K163" s="274"/>
      <c r="L163" s="274"/>
      <c r="M163" s="275"/>
      <c r="N163" s="275"/>
      <c r="O163" s="275"/>
      <c r="P163" s="259"/>
      <c r="Q163" s="260"/>
      <c r="R163" s="261"/>
      <c r="S163" s="262"/>
      <c r="T163" s="260"/>
      <c r="U163" s="261"/>
      <c r="V163" s="262"/>
      <c r="W163" s="260"/>
      <c r="X163" s="261"/>
      <c r="Y163" s="262"/>
      <c r="Z163" s="263"/>
      <c r="AA163" s="261"/>
      <c r="AB163" s="262"/>
      <c r="AC163" s="260"/>
      <c r="AD163" s="261"/>
      <c r="AE163" s="262"/>
      <c r="AF163" s="260"/>
      <c r="AG163" s="261"/>
      <c r="AH163" s="262"/>
      <c r="AI163" s="264"/>
      <c r="AJ163" s="265"/>
      <c r="AK163" s="260"/>
      <c r="AL163" s="260"/>
      <c r="AM163" s="260"/>
      <c r="AN163" s="260"/>
      <c r="AO163" s="261"/>
      <c r="AP163" s="262"/>
      <c r="AQ163" s="269"/>
      <c r="AR163" s="266"/>
      <c r="AS163" s="267"/>
      <c r="AT163" s="268"/>
      <c r="AU163" s="260"/>
      <c r="AV163" s="261"/>
      <c r="AW163" s="262"/>
    </row>
    <row r="164" spans="2:49" s="270" customFormat="1" x14ac:dyDescent="0.25">
      <c r="B164" s="273"/>
      <c r="C164" s="273"/>
      <c r="D164" s="273"/>
      <c r="E164" s="274"/>
      <c r="F164" s="274"/>
      <c r="G164" s="27" t="s">
        <v>82</v>
      </c>
      <c r="H164" s="274" t="s">
        <v>83</v>
      </c>
      <c r="I164" s="27" t="s">
        <v>286</v>
      </c>
      <c r="J164" s="27" t="s">
        <v>287</v>
      </c>
      <c r="K164" s="274"/>
      <c r="L164" s="274"/>
      <c r="M164" s="275"/>
      <c r="N164" s="275"/>
      <c r="O164" s="275"/>
      <c r="P164" s="259"/>
      <c r="Q164" s="260"/>
      <c r="R164" s="261"/>
      <c r="S164" s="262"/>
      <c r="T164" s="260"/>
      <c r="U164" s="261"/>
      <c r="V164" s="262"/>
      <c r="W164" s="260"/>
      <c r="X164" s="261"/>
      <c r="Y164" s="262"/>
      <c r="Z164" s="263"/>
      <c r="AA164" s="261"/>
      <c r="AB164" s="262"/>
      <c r="AC164" s="260"/>
      <c r="AD164" s="261"/>
      <c r="AE164" s="262"/>
      <c r="AF164" s="260"/>
      <c r="AG164" s="261"/>
      <c r="AH164" s="262"/>
      <c r="AI164" s="264"/>
      <c r="AJ164" s="265"/>
      <c r="AK164" s="260"/>
      <c r="AL164" s="260"/>
      <c r="AM164" s="260"/>
      <c r="AN164" s="260"/>
      <c r="AO164" s="261"/>
      <c r="AP164" s="262"/>
      <c r="AQ164" s="269"/>
      <c r="AR164" s="266"/>
      <c r="AS164" s="267"/>
      <c r="AT164" s="268"/>
      <c r="AU164" s="260"/>
      <c r="AV164" s="261"/>
      <c r="AW164" s="262"/>
    </row>
    <row r="165" spans="2:49" s="270" customFormat="1" x14ac:dyDescent="0.25">
      <c r="B165" s="273"/>
      <c r="C165" s="273"/>
      <c r="D165" s="273"/>
      <c r="E165" s="274"/>
      <c r="F165" s="274"/>
      <c r="G165" s="27" t="s">
        <v>82</v>
      </c>
      <c r="H165" s="274" t="s">
        <v>83</v>
      </c>
      <c r="I165" s="27" t="s">
        <v>288</v>
      </c>
      <c r="J165" s="27" t="s">
        <v>289</v>
      </c>
      <c r="K165" s="274"/>
      <c r="L165" s="274"/>
      <c r="M165" s="275"/>
      <c r="N165" s="275"/>
      <c r="O165" s="275"/>
      <c r="P165" s="259"/>
      <c r="Q165" s="260"/>
      <c r="R165" s="261"/>
      <c r="S165" s="262"/>
      <c r="T165" s="260"/>
      <c r="U165" s="261"/>
      <c r="V165" s="262"/>
      <c r="W165" s="260"/>
      <c r="X165" s="261"/>
      <c r="Y165" s="262"/>
      <c r="Z165" s="263"/>
      <c r="AA165" s="261"/>
      <c r="AB165" s="262"/>
      <c r="AC165" s="260"/>
      <c r="AD165" s="261"/>
      <c r="AE165" s="262"/>
      <c r="AF165" s="260"/>
      <c r="AG165" s="261"/>
      <c r="AH165" s="262"/>
      <c r="AI165" s="264"/>
      <c r="AJ165" s="265"/>
      <c r="AK165" s="260"/>
      <c r="AL165" s="260"/>
      <c r="AM165" s="260"/>
      <c r="AN165" s="260"/>
      <c r="AO165" s="261"/>
      <c r="AP165" s="262"/>
      <c r="AQ165" s="269"/>
      <c r="AR165" s="266"/>
      <c r="AS165" s="267"/>
      <c r="AT165" s="268"/>
      <c r="AU165" s="260"/>
      <c r="AV165" s="261"/>
      <c r="AW165" s="262"/>
    </row>
    <row r="166" spans="2:49" s="270" customFormat="1" x14ac:dyDescent="0.25">
      <c r="B166" s="273"/>
      <c r="C166" s="273"/>
      <c r="D166" s="273"/>
      <c r="E166" s="274"/>
      <c r="F166" s="274"/>
      <c r="G166" s="27" t="s">
        <v>82</v>
      </c>
      <c r="H166" s="274" t="s">
        <v>83</v>
      </c>
      <c r="I166" s="27" t="s">
        <v>290</v>
      </c>
      <c r="J166" s="27" t="s">
        <v>291</v>
      </c>
      <c r="K166" s="274"/>
      <c r="L166" s="274"/>
      <c r="M166" s="275"/>
      <c r="N166" s="275"/>
      <c r="O166" s="275"/>
      <c r="P166" s="259"/>
      <c r="Q166" s="260"/>
      <c r="R166" s="261"/>
      <c r="S166" s="262"/>
      <c r="T166" s="260"/>
      <c r="U166" s="261"/>
      <c r="V166" s="262"/>
      <c r="W166" s="260"/>
      <c r="X166" s="261"/>
      <c r="Y166" s="262"/>
      <c r="Z166" s="263"/>
      <c r="AA166" s="261"/>
      <c r="AB166" s="262"/>
      <c r="AC166" s="260"/>
      <c r="AD166" s="261"/>
      <c r="AE166" s="262"/>
      <c r="AF166" s="260"/>
      <c r="AG166" s="261"/>
      <c r="AH166" s="262"/>
      <c r="AI166" s="264"/>
      <c r="AJ166" s="265"/>
      <c r="AK166" s="260"/>
      <c r="AL166" s="260"/>
      <c r="AM166" s="260"/>
      <c r="AN166" s="260"/>
      <c r="AO166" s="261"/>
      <c r="AP166" s="262"/>
      <c r="AQ166" s="269"/>
      <c r="AR166" s="266"/>
      <c r="AS166" s="267"/>
      <c r="AT166" s="268"/>
      <c r="AU166" s="260"/>
      <c r="AV166" s="261"/>
      <c r="AW166" s="262"/>
    </row>
    <row r="167" spans="2:49" s="270" customFormat="1" x14ac:dyDescent="0.25">
      <c r="B167" s="273"/>
      <c r="C167" s="273"/>
      <c r="D167" s="273"/>
      <c r="E167" s="274"/>
      <c r="F167" s="274"/>
      <c r="G167" s="27" t="s">
        <v>82</v>
      </c>
      <c r="H167" s="274" t="s">
        <v>83</v>
      </c>
      <c r="I167" s="27" t="s">
        <v>662</v>
      </c>
      <c r="J167" s="27" t="s">
        <v>658</v>
      </c>
      <c r="K167" s="274"/>
      <c r="L167" s="274"/>
      <c r="M167" s="275"/>
      <c r="N167" s="275"/>
      <c r="O167" s="275"/>
      <c r="P167" s="259"/>
      <c r="Q167" s="260"/>
      <c r="R167" s="261"/>
      <c r="S167" s="262"/>
      <c r="T167" s="260"/>
      <c r="U167" s="261"/>
      <c r="V167" s="262"/>
      <c r="W167" s="260"/>
      <c r="X167" s="261"/>
      <c r="Y167" s="262"/>
      <c r="Z167" s="263"/>
      <c r="AA167" s="261"/>
      <c r="AB167" s="262"/>
      <c r="AC167" s="260"/>
      <c r="AD167" s="261"/>
      <c r="AE167" s="262"/>
      <c r="AF167" s="260"/>
      <c r="AG167" s="261"/>
      <c r="AH167" s="262"/>
      <c r="AI167" s="264"/>
      <c r="AJ167" s="265"/>
      <c r="AK167" s="260"/>
      <c r="AL167" s="260"/>
      <c r="AM167" s="260"/>
      <c r="AN167" s="260"/>
      <c r="AO167" s="261"/>
      <c r="AP167" s="262"/>
      <c r="AQ167" s="269"/>
      <c r="AR167" s="266"/>
      <c r="AS167" s="267"/>
      <c r="AT167" s="268"/>
      <c r="AU167" s="260"/>
      <c r="AV167" s="261"/>
      <c r="AW167" s="262"/>
    </row>
    <row r="168" spans="2:49" s="270" customFormat="1" x14ac:dyDescent="0.25">
      <c r="B168" s="273"/>
      <c r="C168" s="273"/>
      <c r="D168" s="273"/>
      <c r="E168" s="274"/>
      <c r="F168" s="274"/>
      <c r="G168" s="27" t="s">
        <v>82</v>
      </c>
      <c r="H168" s="274" t="s">
        <v>83</v>
      </c>
      <c r="I168" s="27" t="s">
        <v>237</v>
      </c>
      <c r="J168" s="27" t="s">
        <v>238</v>
      </c>
      <c r="K168" s="274"/>
      <c r="L168" s="274"/>
      <c r="M168" s="275"/>
      <c r="N168" s="275"/>
      <c r="O168" s="275"/>
      <c r="P168" s="259"/>
      <c r="Q168" s="260"/>
      <c r="R168" s="261"/>
      <c r="S168" s="262"/>
      <c r="T168" s="260"/>
      <c r="U168" s="261"/>
      <c r="V168" s="262"/>
      <c r="W168" s="260"/>
      <c r="X168" s="261"/>
      <c r="Y168" s="262"/>
      <c r="Z168" s="263"/>
      <c r="AA168" s="261"/>
      <c r="AB168" s="262"/>
      <c r="AC168" s="260"/>
      <c r="AD168" s="261"/>
      <c r="AE168" s="262"/>
      <c r="AF168" s="260"/>
      <c r="AG168" s="261"/>
      <c r="AH168" s="262"/>
      <c r="AI168" s="264"/>
      <c r="AJ168" s="265"/>
      <c r="AK168" s="260"/>
      <c r="AL168" s="260"/>
      <c r="AM168" s="260"/>
      <c r="AN168" s="260"/>
      <c r="AO168" s="261"/>
      <c r="AP168" s="262"/>
      <c r="AQ168" s="269"/>
      <c r="AR168" s="266"/>
      <c r="AS168" s="267"/>
      <c r="AT168" s="268"/>
      <c r="AU168" s="260"/>
      <c r="AV168" s="261"/>
      <c r="AW168" s="262"/>
    </row>
    <row r="169" spans="2:49" s="270" customFormat="1" x14ac:dyDescent="0.25">
      <c r="B169" s="273"/>
      <c r="C169" s="273"/>
      <c r="D169" s="273"/>
      <c r="E169" s="274"/>
      <c r="F169" s="274"/>
      <c r="G169" s="27" t="s">
        <v>82</v>
      </c>
      <c r="H169" s="274" t="s">
        <v>83</v>
      </c>
      <c r="I169" s="27" t="s">
        <v>207</v>
      </c>
      <c r="J169" s="27" t="s">
        <v>208</v>
      </c>
      <c r="K169" s="274"/>
      <c r="L169" s="274"/>
      <c r="M169" s="275"/>
      <c r="N169" s="275"/>
      <c r="O169" s="275"/>
      <c r="P169" s="259"/>
      <c r="Q169" s="260"/>
      <c r="R169" s="261"/>
      <c r="S169" s="262"/>
      <c r="T169" s="260"/>
      <c r="U169" s="261"/>
      <c r="V169" s="262"/>
      <c r="W169" s="260"/>
      <c r="X169" s="261"/>
      <c r="Y169" s="262"/>
      <c r="Z169" s="263"/>
      <c r="AA169" s="261"/>
      <c r="AB169" s="262"/>
      <c r="AC169" s="260"/>
      <c r="AD169" s="261"/>
      <c r="AE169" s="262"/>
      <c r="AF169" s="260"/>
      <c r="AG169" s="261"/>
      <c r="AH169" s="262"/>
      <c r="AI169" s="264"/>
      <c r="AJ169" s="265"/>
      <c r="AK169" s="260"/>
      <c r="AL169" s="260"/>
      <c r="AM169" s="260"/>
      <c r="AN169" s="260"/>
      <c r="AO169" s="261"/>
      <c r="AP169" s="262"/>
      <c r="AQ169" s="269"/>
      <c r="AR169" s="266"/>
      <c r="AS169" s="267"/>
      <c r="AT169" s="268"/>
      <c r="AU169" s="260"/>
      <c r="AV169" s="261"/>
      <c r="AW169" s="262"/>
    </row>
    <row r="170" spans="2:49" s="270" customFormat="1" x14ac:dyDescent="0.25">
      <c r="B170" s="273"/>
      <c r="C170" s="273"/>
      <c r="D170" s="273"/>
      <c r="E170" s="274"/>
      <c r="F170" s="274"/>
      <c r="G170" s="27" t="s">
        <v>82</v>
      </c>
      <c r="H170" s="274" t="s">
        <v>83</v>
      </c>
      <c r="I170" s="27" t="s">
        <v>296</v>
      </c>
      <c r="J170" s="27" t="s">
        <v>297</v>
      </c>
      <c r="K170" s="274"/>
      <c r="L170" s="274"/>
      <c r="M170" s="275"/>
      <c r="N170" s="275"/>
      <c r="O170" s="275"/>
      <c r="P170" s="259"/>
      <c r="Q170" s="260"/>
      <c r="R170" s="261"/>
      <c r="S170" s="262"/>
      <c r="T170" s="260"/>
      <c r="U170" s="261"/>
      <c r="V170" s="262"/>
      <c r="W170" s="260"/>
      <c r="X170" s="261"/>
      <c r="Y170" s="262"/>
      <c r="Z170" s="263"/>
      <c r="AA170" s="261"/>
      <c r="AB170" s="262"/>
      <c r="AC170" s="260"/>
      <c r="AD170" s="261"/>
      <c r="AE170" s="262"/>
      <c r="AF170" s="260"/>
      <c r="AG170" s="261"/>
      <c r="AH170" s="262"/>
      <c r="AI170" s="264"/>
      <c r="AJ170" s="265"/>
      <c r="AK170" s="260"/>
      <c r="AL170" s="260"/>
      <c r="AM170" s="260"/>
      <c r="AN170" s="260"/>
      <c r="AO170" s="261"/>
      <c r="AP170" s="262"/>
      <c r="AQ170" s="269"/>
      <c r="AR170" s="266"/>
      <c r="AS170" s="267"/>
      <c r="AT170" s="268"/>
      <c r="AU170" s="260"/>
      <c r="AV170" s="261"/>
      <c r="AW170" s="262"/>
    </row>
    <row r="171" spans="2:49" s="270" customFormat="1" x14ac:dyDescent="0.25">
      <c r="B171" s="273"/>
      <c r="C171" s="273"/>
      <c r="D171" s="273"/>
      <c r="E171" s="274"/>
      <c r="F171" s="274"/>
      <c r="G171" s="27" t="s">
        <v>82</v>
      </c>
      <c r="H171" s="274" t="s">
        <v>83</v>
      </c>
      <c r="I171" s="27">
        <v>4212</v>
      </c>
      <c r="J171" s="27" t="s">
        <v>109</v>
      </c>
      <c r="K171" s="274"/>
      <c r="L171" s="274"/>
      <c r="M171" s="275"/>
      <c r="N171" s="275"/>
      <c r="O171" s="275"/>
      <c r="P171" s="259"/>
      <c r="Q171" s="260"/>
      <c r="R171" s="261"/>
      <c r="S171" s="262"/>
      <c r="T171" s="260"/>
      <c r="U171" s="261"/>
      <c r="V171" s="262"/>
      <c r="W171" s="260"/>
      <c r="X171" s="261"/>
      <c r="Y171" s="262"/>
      <c r="Z171" s="263"/>
      <c r="AA171" s="261"/>
      <c r="AB171" s="262"/>
      <c r="AC171" s="260"/>
      <c r="AD171" s="261"/>
      <c r="AE171" s="262"/>
      <c r="AF171" s="260"/>
      <c r="AG171" s="261"/>
      <c r="AH171" s="262"/>
      <c r="AI171" s="264"/>
      <c r="AJ171" s="265"/>
      <c r="AK171" s="260"/>
      <c r="AL171" s="260"/>
      <c r="AM171" s="260"/>
      <c r="AN171" s="260"/>
      <c r="AO171" s="261"/>
      <c r="AP171" s="262"/>
      <c r="AQ171" s="269"/>
      <c r="AR171" s="266"/>
      <c r="AS171" s="267"/>
      <c r="AT171" s="268"/>
      <c r="AU171" s="260"/>
      <c r="AV171" s="261"/>
      <c r="AW171" s="262"/>
    </row>
    <row r="172" spans="2:49" s="270" customFormat="1" x14ac:dyDescent="0.25">
      <c r="B172" s="273"/>
      <c r="C172" s="273"/>
      <c r="D172" s="273"/>
      <c r="E172" s="274"/>
      <c r="F172" s="274"/>
      <c r="G172" s="27" t="s">
        <v>82</v>
      </c>
      <c r="H172" s="274" t="s">
        <v>83</v>
      </c>
      <c r="I172" s="27">
        <v>4214</v>
      </c>
      <c r="J172" s="27" t="s">
        <v>301</v>
      </c>
      <c r="K172" s="274"/>
      <c r="L172" s="274"/>
      <c r="M172" s="275"/>
      <c r="N172" s="275"/>
      <c r="O172" s="275"/>
      <c r="P172" s="259"/>
      <c r="Q172" s="260"/>
      <c r="R172" s="261"/>
      <c r="S172" s="262"/>
      <c r="T172" s="260"/>
      <c r="U172" s="261"/>
      <c r="V172" s="262"/>
      <c r="W172" s="260"/>
      <c r="X172" s="261"/>
      <c r="Y172" s="262"/>
      <c r="Z172" s="263"/>
      <c r="AA172" s="261"/>
      <c r="AB172" s="262"/>
      <c r="AC172" s="260"/>
      <c r="AD172" s="261"/>
      <c r="AE172" s="262"/>
      <c r="AF172" s="260"/>
      <c r="AG172" s="261"/>
      <c r="AH172" s="262"/>
      <c r="AI172" s="264"/>
      <c r="AJ172" s="265"/>
      <c r="AK172" s="260"/>
      <c r="AL172" s="260"/>
      <c r="AM172" s="260"/>
      <c r="AN172" s="260"/>
      <c r="AO172" s="261"/>
      <c r="AP172" s="262"/>
      <c r="AQ172" s="269"/>
      <c r="AR172" s="266"/>
      <c r="AS172" s="267"/>
      <c r="AT172" s="268"/>
      <c r="AU172" s="260"/>
      <c r="AV172" s="261"/>
      <c r="AW172" s="262"/>
    </row>
    <row r="173" spans="2:49" s="270" customFormat="1" x14ac:dyDescent="0.25">
      <c r="B173" s="273"/>
      <c r="C173" s="273"/>
      <c r="D173" s="273"/>
      <c r="E173" s="274"/>
      <c r="F173" s="274"/>
      <c r="G173" s="27" t="s">
        <v>82</v>
      </c>
      <c r="H173" s="274" t="s">
        <v>83</v>
      </c>
      <c r="I173" s="27" t="s">
        <v>168</v>
      </c>
      <c r="J173" s="27" t="s">
        <v>169</v>
      </c>
      <c r="K173" s="274"/>
      <c r="L173" s="274"/>
      <c r="M173" s="275">
        <v>37500</v>
      </c>
      <c r="N173" s="275">
        <v>37500</v>
      </c>
      <c r="O173" s="275">
        <v>37500</v>
      </c>
      <c r="P173" s="259"/>
      <c r="Q173" s="260"/>
      <c r="R173" s="261"/>
      <c r="S173" s="262"/>
      <c r="T173" s="260"/>
      <c r="U173" s="261"/>
      <c r="V173" s="262"/>
      <c r="W173" s="260"/>
      <c r="X173" s="261"/>
      <c r="Y173" s="262"/>
      <c r="Z173" s="263"/>
      <c r="AA173" s="261"/>
      <c r="AB173" s="262"/>
      <c r="AC173" s="260"/>
      <c r="AD173" s="261"/>
      <c r="AE173" s="262"/>
      <c r="AF173" s="260"/>
      <c r="AG173" s="261"/>
      <c r="AH173" s="262"/>
      <c r="AI173" s="264"/>
      <c r="AJ173" s="265"/>
      <c r="AK173" s="260"/>
      <c r="AL173" s="260"/>
      <c r="AM173" s="260"/>
      <c r="AN173" s="260"/>
      <c r="AO173" s="261"/>
      <c r="AP173" s="262"/>
      <c r="AQ173" s="269"/>
      <c r="AR173" s="266"/>
      <c r="AS173" s="267"/>
      <c r="AT173" s="268"/>
      <c r="AU173" s="260"/>
      <c r="AV173" s="261"/>
      <c r="AW173" s="262"/>
    </row>
    <row r="174" spans="2:49" s="270" customFormat="1" x14ac:dyDescent="0.25">
      <c r="B174" s="273"/>
      <c r="C174" s="273"/>
      <c r="D174" s="273"/>
      <c r="E174" s="274"/>
      <c r="F174" s="274"/>
      <c r="G174" s="27" t="s">
        <v>82</v>
      </c>
      <c r="H174" s="274" t="s">
        <v>83</v>
      </c>
      <c r="I174" s="27" t="s">
        <v>191</v>
      </c>
      <c r="J174" s="27" t="s">
        <v>192</v>
      </c>
      <c r="K174" s="274"/>
      <c r="L174" s="274"/>
      <c r="M174" s="275"/>
      <c r="N174" s="275"/>
      <c r="O174" s="275"/>
      <c r="P174" s="259"/>
      <c r="Q174" s="260"/>
      <c r="R174" s="261"/>
      <c r="S174" s="262"/>
      <c r="T174" s="260"/>
      <c r="U174" s="261"/>
      <c r="V174" s="262"/>
      <c r="W174" s="260"/>
      <c r="X174" s="261"/>
      <c r="Y174" s="262"/>
      <c r="Z174" s="263"/>
      <c r="AA174" s="261"/>
      <c r="AB174" s="262"/>
      <c r="AC174" s="260"/>
      <c r="AD174" s="261"/>
      <c r="AE174" s="262"/>
      <c r="AF174" s="260"/>
      <c r="AG174" s="261"/>
      <c r="AH174" s="262"/>
      <c r="AI174" s="264"/>
      <c r="AJ174" s="265"/>
      <c r="AK174" s="260"/>
      <c r="AL174" s="260"/>
      <c r="AM174" s="260"/>
      <c r="AN174" s="260"/>
      <c r="AO174" s="261"/>
      <c r="AP174" s="262"/>
      <c r="AQ174" s="269"/>
      <c r="AR174" s="266"/>
      <c r="AS174" s="267"/>
      <c r="AT174" s="268"/>
      <c r="AU174" s="260"/>
      <c r="AV174" s="261"/>
      <c r="AW174" s="262"/>
    </row>
    <row r="175" spans="2:49" s="270" customFormat="1" x14ac:dyDescent="0.25">
      <c r="B175" s="273"/>
      <c r="C175" s="273"/>
      <c r="D175" s="273"/>
      <c r="E175" s="274"/>
      <c r="F175" s="274"/>
      <c r="G175" s="27" t="s">
        <v>82</v>
      </c>
      <c r="H175" s="274" t="s">
        <v>83</v>
      </c>
      <c r="I175" s="27" t="s">
        <v>217</v>
      </c>
      <c r="J175" s="27" t="s">
        <v>218</v>
      </c>
      <c r="K175" s="274"/>
      <c r="L175" s="274"/>
      <c r="M175" s="275"/>
      <c r="N175" s="275"/>
      <c r="O175" s="275"/>
      <c r="P175" s="259"/>
      <c r="Q175" s="260"/>
      <c r="R175" s="261"/>
      <c r="S175" s="262"/>
      <c r="T175" s="260"/>
      <c r="U175" s="261"/>
      <c r="V175" s="262"/>
      <c r="W175" s="260"/>
      <c r="X175" s="261"/>
      <c r="Y175" s="262"/>
      <c r="Z175" s="263"/>
      <c r="AA175" s="261"/>
      <c r="AB175" s="262"/>
      <c r="AC175" s="260"/>
      <c r="AD175" s="261"/>
      <c r="AE175" s="262"/>
      <c r="AF175" s="260"/>
      <c r="AG175" s="261"/>
      <c r="AH175" s="262"/>
      <c r="AI175" s="264"/>
      <c r="AJ175" s="265"/>
      <c r="AK175" s="260"/>
      <c r="AL175" s="260"/>
      <c r="AM175" s="260"/>
      <c r="AN175" s="260"/>
      <c r="AO175" s="261"/>
      <c r="AP175" s="262"/>
      <c r="AQ175" s="269"/>
      <c r="AR175" s="266"/>
      <c r="AS175" s="267"/>
      <c r="AT175" s="268"/>
      <c r="AU175" s="260"/>
      <c r="AV175" s="261"/>
      <c r="AW175" s="262"/>
    </row>
    <row r="176" spans="2:49" s="270" customFormat="1" x14ac:dyDescent="0.25">
      <c r="B176" s="273"/>
      <c r="C176" s="273"/>
      <c r="D176" s="273"/>
      <c r="E176" s="274"/>
      <c r="F176" s="274"/>
      <c r="G176" s="27" t="s">
        <v>82</v>
      </c>
      <c r="H176" s="274" t="s">
        <v>83</v>
      </c>
      <c r="I176" s="27" t="s">
        <v>203</v>
      </c>
      <c r="J176" s="27" t="s">
        <v>204</v>
      </c>
      <c r="K176" s="274"/>
      <c r="L176" s="274"/>
      <c r="M176" s="275"/>
      <c r="N176" s="275"/>
      <c r="O176" s="275"/>
      <c r="P176" s="259"/>
      <c r="Q176" s="260"/>
      <c r="R176" s="261"/>
      <c r="S176" s="262"/>
      <c r="T176" s="260"/>
      <c r="U176" s="261"/>
      <c r="V176" s="262"/>
      <c r="W176" s="260"/>
      <c r="X176" s="261"/>
      <c r="Y176" s="262"/>
      <c r="Z176" s="263"/>
      <c r="AA176" s="261"/>
      <c r="AB176" s="262"/>
      <c r="AC176" s="260"/>
      <c r="AD176" s="261"/>
      <c r="AE176" s="262"/>
      <c r="AF176" s="260"/>
      <c r="AG176" s="261"/>
      <c r="AH176" s="262"/>
      <c r="AI176" s="264"/>
      <c r="AJ176" s="265"/>
      <c r="AK176" s="260"/>
      <c r="AL176" s="260"/>
      <c r="AM176" s="260"/>
      <c r="AN176" s="260"/>
      <c r="AO176" s="261"/>
      <c r="AP176" s="262"/>
      <c r="AQ176" s="269"/>
      <c r="AR176" s="266"/>
      <c r="AS176" s="267"/>
      <c r="AT176" s="268"/>
      <c r="AU176" s="260"/>
      <c r="AV176" s="261"/>
      <c r="AW176" s="262"/>
    </row>
    <row r="177" spans="1:49" s="270" customFormat="1" x14ac:dyDescent="0.25">
      <c r="B177" s="273"/>
      <c r="C177" s="273"/>
      <c r="D177" s="273"/>
      <c r="E177" s="274"/>
      <c r="F177" s="274"/>
      <c r="G177" s="27" t="s">
        <v>82</v>
      </c>
      <c r="H177" s="274" t="s">
        <v>83</v>
      </c>
      <c r="I177" s="27" t="s">
        <v>211</v>
      </c>
      <c r="J177" s="27" t="s">
        <v>212</v>
      </c>
      <c r="K177" s="274"/>
      <c r="L177" s="274"/>
      <c r="M177" s="275"/>
      <c r="N177" s="275"/>
      <c r="O177" s="275"/>
      <c r="P177" s="259"/>
      <c r="Q177" s="260"/>
      <c r="R177" s="261"/>
      <c r="S177" s="262"/>
      <c r="T177" s="260"/>
      <c r="U177" s="261"/>
      <c r="V177" s="262"/>
      <c r="W177" s="260"/>
      <c r="X177" s="261"/>
      <c r="Y177" s="262"/>
      <c r="Z177" s="263"/>
      <c r="AA177" s="261"/>
      <c r="AB177" s="262"/>
      <c r="AC177" s="260"/>
      <c r="AD177" s="261"/>
      <c r="AE177" s="262"/>
      <c r="AF177" s="260"/>
      <c r="AG177" s="261"/>
      <c r="AH177" s="262"/>
      <c r="AI177" s="264"/>
      <c r="AJ177" s="265"/>
      <c r="AK177" s="260"/>
      <c r="AL177" s="260"/>
      <c r="AM177" s="260"/>
      <c r="AN177" s="260"/>
      <c r="AO177" s="261"/>
      <c r="AP177" s="262"/>
      <c r="AQ177" s="269"/>
      <c r="AR177" s="266"/>
      <c r="AS177" s="267"/>
      <c r="AT177" s="268"/>
      <c r="AU177" s="260"/>
      <c r="AV177" s="261"/>
      <c r="AW177" s="262"/>
    </row>
    <row r="178" spans="1:49" s="270" customFormat="1" x14ac:dyDescent="0.25">
      <c r="B178" s="273"/>
      <c r="C178" s="273"/>
      <c r="D178" s="273"/>
      <c r="E178" s="274"/>
      <c r="F178" s="274"/>
      <c r="G178" s="27" t="s">
        <v>82</v>
      </c>
      <c r="H178" s="274" t="s">
        <v>83</v>
      </c>
      <c r="I178" s="27" t="s">
        <v>302</v>
      </c>
      <c r="J178" s="27" t="s">
        <v>303</v>
      </c>
      <c r="K178" s="274"/>
      <c r="L178" s="274"/>
      <c r="M178" s="275"/>
      <c r="N178" s="275"/>
      <c r="O178" s="275"/>
      <c r="P178" s="259"/>
      <c r="Q178" s="260"/>
      <c r="R178" s="261"/>
      <c r="S178" s="262"/>
      <c r="T178" s="260"/>
      <c r="U178" s="261"/>
      <c r="V178" s="262"/>
      <c r="W178" s="260"/>
      <c r="X178" s="261"/>
      <c r="Y178" s="262"/>
      <c r="Z178" s="263"/>
      <c r="AA178" s="261"/>
      <c r="AB178" s="262"/>
      <c r="AC178" s="260"/>
      <c r="AD178" s="261"/>
      <c r="AE178" s="262"/>
      <c r="AF178" s="260"/>
      <c r="AG178" s="261"/>
      <c r="AH178" s="262"/>
      <c r="AI178" s="264"/>
      <c r="AJ178" s="265"/>
      <c r="AK178" s="260"/>
      <c r="AL178" s="260"/>
      <c r="AM178" s="260"/>
      <c r="AN178" s="260"/>
      <c r="AO178" s="261"/>
      <c r="AP178" s="262"/>
      <c r="AQ178" s="269"/>
      <c r="AR178" s="266"/>
      <c r="AS178" s="267"/>
      <c r="AT178" s="268"/>
      <c r="AU178" s="260"/>
      <c r="AV178" s="261"/>
      <c r="AW178" s="262"/>
    </row>
    <row r="179" spans="1:49" s="270" customFormat="1" x14ac:dyDescent="0.25">
      <c r="B179" s="273"/>
      <c r="C179" s="273"/>
      <c r="D179" s="273"/>
      <c r="E179" s="274"/>
      <c r="F179" s="274"/>
      <c r="G179" s="27" t="s">
        <v>82</v>
      </c>
      <c r="H179" s="274" t="s">
        <v>83</v>
      </c>
      <c r="I179" s="27" t="s">
        <v>239</v>
      </c>
      <c r="J179" s="27" t="s">
        <v>240</v>
      </c>
      <c r="K179" s="274"/>
      <c r="L179" s="274"/>
      <c r="M179" s="275"/>
      <c r="N179" s="275"/>
      <c r="O179" s="275"/>
      <c r="P179" s="259"/>
      <c r="Q179" s="260"/>
      <c r="R179" s="261"/>
      <c r="S179" s="262"/>
      <c r="T179" s="260"/>
      <c r="U179" s="261"/>
      <c r="V179" s="262"/>
      <c r="W179" s="260"/>
      <c r="X179" s="261"/>
      <c r="Y179" s="262"/>
      <c r="Z179" s="263"/>
      <c r="AA179" s="261"/>
      <c r="AB179" s="262"/>
      <c r="AC179" s="260"/>
      <c r="AD179" s="261"/>
      <c r="AE179" s="262"/>
      <c r="AF179" s="260"/>
      <c r="AG179" s="261"/>
      <c r="AH179" s="262"/>
      <c r="AI179" s="264"/>
      <c r="AJ179" s="265"/>
      <c r="AK179" s="260"/>
      <c r="AL179" s="260"/>
      <c r="AM179" s="260"/>
      <c r="AN179" s="260"/>
      <c r="AO179" s="261"/>
      <c r="AP179" s="262"/>
      <c r="AQ179" s="269"/>
      <c r="AR179" s="266"/>
      <c r="AS179" s="267"/>
      <c r="AT179" s="268"/>
      <c r="AU179" s="260"/>
      <c r="AV179" s="261"/>
      <c r="AW179" s="262"/>
    </row>
    <row r="180" spans="1:49" s="270" customFormat="1" x14ac:dyDescent="0.25">
      <c r="B180" s="273"/>
      <c r="C180" s="273"/>
      <c r="D180" s="273"/>
      <c r="E180" s="274"/>
      <c r="F180" s="274"/>
      <c r="G180" s="27" t="s">
        <v>82</v>
      </c>
      <c r="H180" s="274" t="s">
        <v>83</v>
      </c>
      <c r="I180" s="27" t="s">
        <v>304</v>
      </c>
      <c r="J180" s="27" t="s">
        <v>305</v>
      </c>
      <c r="K180" s="274"/>
      <c r="L180" s="274"/>
      <c r="M180" s="275"/>
      <c r="N180" s="275"/>
      <c r="O180" s="275"/>
      <c r="P180" s="259"/>
      <c r="Q180" s="260"/>
      <c r="R180" s="261"/>
      <c r="S180" s="262"/>
      <c r="T180" s="260"/>
      <c r="U180" s="261"/>
      <c r="V180" s="262"/>
      <c r="W180" s="260"/>
      <c r="X180" s="261"/>
      <c r="Y180" s="262"/>
      <c r="Z180" s="263"/>
      <c r="AA180" s="261"/>
      <c r="AB180" s="262"/>
      <c r="AC180" s="260"/>
      <c r="AD180" s="261"/>
      <c r="AE180" s="262"/>
      <c r="AF180" s="260"/>
      <c r="AG180" s="261"/>
      <c r="AH180" s="262"/>
      <c r="AI180" s="264"/>
      <c r="AJ180" s="265"/>
      <c r="AK180" s="260"/>
      <c r="AL180" s="260"/>
      <c r="AM180" s="260"/>
      <c r="AN180" s="260"/>
      <c r="AO180" s="261"/>
      <c r="AP180" s="262"/>
      <c r="AQ180" s="269"/>
      <c r="AR180" s="266"/>
      <c r="AS180" s="267"/>
      <c r="AT180" s="268"/>
      <c r="AU180" s="260"/>
      <c r="AV180" s="261"/>
      <c r="AW180" s="262"/>
    </row>
    <row r="181" spans="1:49" s="270" customFormat="1" x14ac:dyDescent="0.25">
      <c r="B181" s="273"/>
      <c r="C181" s="273"/>
      <c r="D181" s="273"/>
      <c r="E181" s="274"/>
      <c r="F181" s="274"/>
      <c r="G181" s="27" t="s">
        <v>82</v>
      </c>
      <c r="H181" s="274" t="s">
        <v>83</v>
      </c>
      <c r="I181" s="27" t="s">
        <v>320</v>
      </c>
      <c r="J181" s="27" t="s">
        <v>321</v>
      </c>
      <c r="K181" s="274"/>
      <c r="L181" s="274"/>
      <c r="M181" s="275"/>
      <c r="N181" s="275"/>
      <c r="O181" s="275"/>
      <c r="P181" s="259"/>
      <c r="Q181" s="260"/>
      <c r="R181" s="261"/>
      <c r="S181" s="262"/>
      <c r="T181" s="260"/>
      <c r="U181" s="261"/>
      <c r="V181" s="262"/>
      <c r="W181" s="260"/>
      <c r="X181" s="261"/>
      <c r="Y181" s="262"/>
      <c r="Z181" s="263"/>
      <c r="AA181" s="261"/>
      <c r="AB181" s="262"/>
      <c r="AC181" s="260"/>
      <c r="AD181" s="261"/>
      <c r="AE181" s="262"/>
      <c r="AF181" s="260"/>
      <c r="AG181" s="261"/>
      <c r="AH181" s="262"/>
      <c r="AI181" s="264"/>
      <c r="AJ181" s="265"/>
      <c r="AK181" s="260"/>
      <c r="AL181" s="260"/>
      <c r="AM181" s="260"/>
      <c r="AN181" s="260"/>
      <c r="AO181" s="261"/>
      <c r="AP181" s="262"/>
      <c r="AQ181" s="269"/>
      <c r="AR181" s="266"/>
      <c r="AS181" s="267"/>
      <c r="AT181" s="268"/>
      <c r="AU181" s="260"/>
      <c r="AV181" s="261"/>
      <c r="AW181" s="262"/>
    </row>
    <row r="182" spans="1:49" s="270" customFormat="1" x14ac:dyDescent="0.25">
      <c r="B182" s="273"/>
      <c r="C182" s="273"/>
      <c r="D182" s="273"/>
      <c r="E182" s="274"/>
      <c r="F182" s="274"/>
      <c r="G182" s="27" t="s">
        <v>82</v>
      </c>
      <c r="H182" s="274" t="s">
        <v>83</v>
      </c>
      <c r="I182" s="27" t="s">
        <v>193</v>
      </c>
      <c r="J182" s="27" t="s">
        <v>194</v>
      </c>
      <c r="K182" s="274"/>
      <c r="L182" s="274"/>
      <c r="M182" s="275">
        <v>80000</v>
      </c>
      <c r="N182" s="275">
        <v>80000</v>
      </c>
      <c r="O182" s="275">
        <v>80000</v>
      </c>
      <c r="P182" s="259"/>
      <c r="Q182" s="260"/>
      <c r="R182" s="261"/>
      <c r="S182" s="262"/>
      <c r="T182" s="260"/>
      <c r="U182" s="261"/>
      <c r="V182" s="262"/>
      <c r="W182" s="260"/>
      <c r="X182" s="261"/>
      <c r="Y182" s="262"/>
      <c r="Z182" s="263"/>
      <c r="AA182" s="261"/>
      <c r="AB182" s="262"/>
      <c r="AC182" s="260"/>
      <c r="AD182" s="261"/>
      <c r="AE182" s="262"/>
      <c r="AF182" s="260"/>
      <c r="AG182" s="261"/>
      <c r="AH182" s="262"/>
      <c r="AI182" s="264"/>
      <c r="AJ182" s="265"/>
      <c r="AK182" s="260"/>
      <c r="AL182" s="260"/>
      <c r="AM182" s="260"/>
      <c r="AN182" s="260"/>
      <c r="AO182" s="261"/>
      <c r="AP182" s="262"/>
      <c r="AQ182" s="269"/>
      <c r="AR182" s="266"/>
      <c r="AS182" s="267"/>
      <c r="AT182" s="268"/>
      <c r="AU182" s="260"/>
      <c r="AV182" s="261"/>
      <c r="AW182" s="262"/>
    </row>
    <row r="183" spans="1:49" s="270" customFormat="1" x14ac:dyDescent="0.25">
      <c r="B183" s="273"/>
      <c r="C183" s="273"/>
      <c r="D183" s="273"/>
      <c r="E183" s="274"/>
      <c r="F183" s="274"/>
      <c r="G183" s="27" t="s">
        <v>82</v>
      </c>
      <c r="H183" s="274" t="s">
        <v>83</v>
      </c>
      <c r="I183" s="27" t="s">
        <v>195</v>
      </c>
      <c r="J183" s="27" t="s">
        <v>196</v>
      </c>
      <c r="K183" s="274"/>
      <c r="L183" s="274"/>
      <c r="M183" s="275">
        <v>12500</v>
      </c>
      <c r="N183" s="275">
        <v>12500</v>
      </c>
      <c r="O183" s="275">
        <v>12500</v>
      </c>
      <c r="P183" s="259"/>
      <c r="Q183" s="260"/>
      <c r="R183" s="261"/>
      <c r="S183" s="262"/>
      <c r="T183" s="260"/>
      <c r="U183" s="261"/>
      <c r="V183" s="262"/>
      <c r="W183" s="260"/>
      <c r="X183" s="261"/>
      <c r="Y183" s="262"/>
      <c r="Z183" s="263"/>
      <c r="AA183" s="261"/>
      <c r="AB183" s="262"/>
      <c r="AC183" s="260"/>
      <c r="AD183" s="261"/>
      <c r="AE183" s="262"/>
      <c r="AF183" s="260"/>
      <c r="AG183" s="261"/>
      <c r="AH183" s="262"/>
      <c r="AI183" s="264"/>
      <c r="AJ183" s="265"/>
      <c r="AK183" s="260"/>
      <c r="AL183" s="260"/>
      <c r="AM183" s="260"/>
      <c r="AN183" s="260"/>
      <c r="AO183" s="261"/>
      <c r="AP183" s="262"/>
      <c r="AQ183" s="269"/>
      <c r="AR183" s="266"/>
      <c r="AS183" s="267"/>
      <c r="AT183" s="268"/>
      <c r="AU183" s="260"/>
      <c r="AV183" s="261"/>
      <c r="AW183" s="262"/>
    </row>
    <row r="184" spans="1:49" s="270" customFormat="1" x14ac:dyDescent="0.25">
      <c r="B184" s="273"/>
      <c r="C184" s="273"/>
      <c r="D184" s="273"/>
      <c r="E184" s="274"/>
      <c r="F184" s="274"/>
      <c r="G184" s="27" t="s">
        <v>82</v>
      </c>
      <c r="H184" s="274" t="s">
        <v>83</v>
      </c>
      <c r="I184" s="27" t="s">
        <v>219</v>
      </c>
      <c r="J184" s="27" t="s">
        <v>220</v>
      </c>
      <c r="K184" s="274"/>
      <c r="L184" s="274"/>
      <c r="M184" s="275"/>
      <c r="N184" s="275"/>
      <c r="O184" s="275"/>
      <c r="P184" s="259"/>
      <c r="Q184" s="260"/>
      <c r="R184" s="261"/>
      <c r="S184" s="262"/>
      <c r="T184" s="260"/>
      <c r="U184" s="261"/>
      <c r="V184" s="262"/>
      <c r="W184" s="260"/>
      <c r="X184" s="261"/>
      <c r="Y184" s="262"/>
      <c r="Z184" s="263"/>
      <c r="AA184" s="261"/>
      <c r="AB184" s="262"/>
      <c r="AC184" s="260"/>
      <c r="AD184" s="261"/>
      <c r="AE184" s="262"/>
      <c r="AF184" s="260"/>
      <c r="AG184" s="261"/>
      <c r="AH184" s="262"/>
      <c r="AI184" s="264"/>
      <c r="AJ184" s="265"/>
      <c r="AK184" s="260"/>
      <c r="AL184" s="260"/>
      <c r="AM184" s="260"/>
      <c r="AN184" s="260"/>
      <c r="AO184" s="261"/>
      <c r="AP184" s="262"/>
      <c r="AQ184" s="269"/>
      <c r="AR184" s="266"/>
      <c r="AS184" s="267"/>
      <c r="AT184" s="268"/>
      <c r="AU184" s="260"/>
      <c r="AV184" s="261"/>
      <c r="AW184" s="262"/>
    </row>
    <row r="185" spans="1:49" s="270" customFormat="1" x14ac:dyDescent="0.25">
      <c r="B185" s="273"/>
      <c r="C185" s="273"/>
      <c r="D185" s="273"/>
      <c r="E185" s="274"/>
      <c r="F185" s="274"/>
      <c r="G185" s="27" t="s">
        <v>82</v>
      </c>
      <c r="H185" s="274" t="s">
        <v>83</v>
      </c>
      <c r="I185" s="27" t="s">
        <v>223</v>
      </c>
      <c r="J185" s="27" t="s">
        <v>224</v>
      </c>
      <c r="K185" s="274"/>
      <c r="L185" s="274"/>
      <c r="M185" s="275"/>
      <c r="N185" s="275"/>
      <c r="O185" s="275"/>
      <c r="P185" s="259"/>
      <c r="Q185" s="260"/>
      <c r="R185" s="261"/>
      <c r="S185" s="262"/>
      <c r="T185" s="260"/>
      <c r="U185" s="261"/>
      <c r="V185" s="262"/>
      <c r="W185" s="260"/>
      <c r="X185" s="261"/>
      <c r="Y185" s="262"/>
      <c r="Z185" s="263"/>
      <c r="AA185" s="261"/>
      <c r="AB185" s="262"/>
      <c r="AC185" s="260"/>
      <c r="AD185" s="261"/>
      <c r="AE185" s="262"/>
      <c r="AF185" s="260"/>
      <c r="AG185" s="261"/>
      <c r="AH185" s="262"/>
      <c r="AI185" s="264"/>
      <c r="AJ185" s="265"/>
      <c r="AK185" s="260"/>
      <c r="AL185" s="260"/>
      <c r="AM185" s="260"/>
      <c r="AN185" s="260"/>
      <c r="AO185" s="261"/>
      <c r="AP185" s="262"/>
      <c r="AQ185" s="269"/>
      <c r="AR185" s="266"/>
      <c r="AS185" s="267"/>
      <c r="AT185" s="268"/>
      <c r="AU185" s="260"/>
      <c r="AV185" s="261"/>
      <c r="AW185" s="262"/>
    </row>
    <row r="186" spans="1:49" s="270" customFormat="1" x14ac:dyDescent="0.25">
      <c r="B186" s="273"/>
      <c r="C186" s="273"/>
      <c r="D186" s="273"/>
      <c r="E186" s="274"/>
      <c r="F186" s="274"/>
      <c r="G186" s="27" t="s">
        <v>82</v>
      </c>
      <c r="H186" s="274" t="s">
        <v>83</v>
      </c>
      <c r="I186" s="27">
        <v>4511</v>
      </c>
      <c r="J186" s="27" t="s">
        <v>222</v>
      </c>
      <c r="K186" s="274"/>
      <c r="L186" s="274"/>
      <c r="M186" s="275"/>
      <c r="N186" s="275"/>
      <c r="O186" s="275"/>
      <c r="P186" s="259"/>
      <c r="Q186" s="260"/>
      <c r="R186" s="261"/>
      <c r="S186" s="262"/>
      <c r="T186" s="260"/>
      <c r="U186" s="261"/>
      <c r="V186" s="262"/>
      <c r="W186" s="260"/>
      <c r="X186" s="261"/>
      <c r="Y186" s="262"/>
      <c r="Z186" s="263"/>
      <c r="AA186" s="261"/>
      <c r="AB186" s="262"/>
      <c r="AC186" s="260"/>
      <c r="AD186" s="261"/>
      <c r="AE186" s="262"/>
      <c r="AF186" s="260"/>
      <c r="AG186" s="261"/>
      <c r="AH186" s="262"/>
      <c r="AI186" s="264"/>
      <c r="AJ186" s="265"/>
      <c r="AK186" s="260"/>
      <c r="AL186" s="260"/>
      <c r="AM186" s="260"/>
      <c r="AN186" s="260"/>
      <c r="AO186" s="261"/>
      <c r="AP186" s="262"/>
      <c r="AQ186" s="269"/>
      <c r="AR186" s="266"/>
      <c r="AS186" s="267"/>
      <c r="AT186" s="268"/>
      <c r="AU186" s="260"/>
      <c r="AV186" s="261"/>
      <c r="AW186" s="262"/>
    </row>
    <row r="187" spans="1:49" s="270" customFormat="1" x14ac:dyDescent="0.25">
      <c r="B187" s="273"/>
      <c r="C187" s="273"/>
      <c r="D187" s="273"/>
      <c r="E187" s="274"/>
      <c r="F187" s="274"/>
      <c r="G187" s="27" t="s">
        <v>82</v>
      </c>
      <c r="H187" s="274" t="s">
        <v>83</v>
      </c>
      <c r="I187" s="27" t="s">
        <v>261</v>
      </c>
      <c r="J187" s="27" t="s">
        <v>262</v>
      </c>
      <c r="K187" s="274"/>
      <c r="L187" s="274"/>
      <c r="M187" s="275"/>
      <c r="N187" s="275"/>
      <c r="O187" s="275"/>
      <c r="P187" s="259"/>
      <c r="Q187" s="260"/>
      <c r="R187" s="261"/>
      <c r="S187" s="262"/>
      <c r="T187" s="260"/>
      <c r="U187" s="261"/>
      <c r="V187" s="262"/>
      <c r="W187" s="260"/>
      <c r="X187" s="261"/>
      <c r="Y187" s="262"/>
      <c r="Z187" s="263"/>
      <c r="AA187" s="261"/>
      <c r="AB187" s="262"/>
      <c r="AC187" s="260"/>
      <c r="AD187" s="261"/>
      <c r="AE187" s="262"/>
      <c r="AF187" s="260"/>
      <c r="AG187" s="261"/>
      <c r="AH187" s="262"/>
      <c r="AI187" s="264"/>
      <c r="AJ187" s="265"/>
      <c r="AK187" s="260"/>
      <c r="AL187" s="260"/>
      <c r="AM187" s="260"/>
      <c r="AN187" s="260"/>
      <c r="AO187" s="261"/>
      <c r="AP187" s="262"/>
      <c r="AQ187" s="269"/>
      <c r="AR187" s="266"/>
      <c r="AS187" s="267"/>
      <c r="AT187" s="268"/>
      <c r="AU187" s="260"/>
      <c r="AV187" s="261"/>
      <c r="AW187" s="262"/>
    </row>
    <row r="188" spans="1:49" s="270" customFormat="1" x14ac:dyDescent="0.25">
      <c r="B188" s="273"/>
      <c r="C188" s="273"/>
      <c r="D188" s="273"/>
      <c r="E188" s="274"/>
      <c r="F188" s="274"/>
      <c r="G188" s="27" t="s">
        <v>510</v>
      </c>
      <c r="H188" s="274" t="s">
        <v>83</v>
      </c>
      <c r="I188" s="27" t="s">
        <v>346</v>
      </c>
      <c r="J188" s="27" t="s">
        <v>347</v>
      </c>
      <c r="K188" s="274"/>
      <c r="L188" s="274"/>
      <c r="M188" s="275"/>
      <c r="N188" s="275"/>
      <c r="O188" s="275"/>
      <c r="P188" s="259"/>
      <c r="Q188" s="260"/>
      <c r="R188" s="261"/>
      <c r="S188" s="262"/>
      <c r="T188" s="260"/>
      <c r="U188" s="261"/>
      <c r="V188" s="262"/>
      <c r="W188" s="260"/>
      <c r="X188" s="261"/>
      <c r="Y188" s="262"/>
      <c r="Z188" s="263"/>
      <c r="AA188" s="261"/>
      <c r="AB188" s="262"/>
      <c r="AC188" s="260"/>
      <c r="AD188" s="261"/>
      <c r="AE188" s="262"/>
      <c r="AF188" s="260"/>
      <c r="AG188" s="261"/>
      <c r="AH188" s="262"/>
      <c r="AI188" s="264"/>
      <c r="AJ188" s="265"/>
      <c r="AK188" s="260"/>
      <c r="AL188" s="260"/>
      <c r="AM188" s="260"/>
      <c r="AN188" s="260"/>
      <c r="AO188" s="261"/>
      <c r="AP188" s="262"/>
      <c r="AQ188" s="269"/>
      <c r="AR188" s="266"/>
      <c r="AS188" s="267"/>
      <c r="AT188" s="268"/>
      <c r="AU188" s="260"/>
      <c r="AV188" s="261"/>
      <c r="AW188" s="262"/>
    </row>
    <row r="189" spans="1:49" s="270" customFormat="1" ht="15" customHeight="1" x14ac:dyDescent="0.25">
      <c r="B189" s="330" t="s">
        <v>645</v>
      </c>
      <c r="C189" s="331"/>
      <c r="D189" s="331"/>
      <c r="E189" s="331"/>
      <c r="F189" s="331"/>
      <c r="G189" s="331"/>
      <c r="H189" s="331"/>
      <c r="I189" s="331"/>
      <c r="J189" s="331"/>
      <c r="K189" s="331"/>
      <c r="L189" s="331"/>
      <c r="M189" s="303">
        <f>M190+M209+M226+M269+M291</f>
        <v>127000</v>
      </c>
      <c r="N189" s="303">
        <f t="shared" ref="N189:O189" si="13">N190+N209+N226+N269+N291</f>
        <v>127000</v>
      </c>
      <c r="O189" s="303">
        <f t="shared" si="13"/>
        <v>127000</v>
      </c>
      <c r="P189" s="259">
        <v>342</v>
      </c>
      <c r="Q189" s="266"/>
      <c r="R189" s="267"/>
      <c r="S189" s="268"/>
      <c r="T189" s="266"/>
      <c r="U189" s="267"/>
      <c r="V189" s="268"/>
      <c r="W189" s="260">
        <f>ROUND((M327),0)</f>
        <v>0</v>
      </c>
      <c r="X189" s="261">
        <f>ROUND((N327),0)</f>
        <v>0</v>
      </c>
      <c r="Y189" s="262">
        <f>ROUND((O327),0)</f>
        <v>0</v>
      </c>
      <c r="Z189" s="263">
        <f>ROUND(M390,0)</f>
        <v>0</v>
      </c>
      <c r="AA189" s="261">
        <f>ROUND(N390,0)</f>
        <v>0</v>
      </c>
      <c r="AB189" s="262">
        <f>ROUND(O390,0)</f>
        <v>0</v>
      </c>
      <c r="AC189" s="266"/>
      <c r="AD189" s="267"/>
      <c r="AE189" s="268"/>
      <c r="AF189" s="266"/>
      <c r="AG189" s="267"/>
      <c r="AH189" s="268"/>
      <c r="AI189" s="264"/>
      <c r="AJ189" s="265"/>
      <c r="AK189" s="266"/>
      <c r="AL189" s="266"/>
      <c r="AM189" s="266"/>
      <c r="AN189" s="266"/>
      <c r="AO189" s="267"/>
      <c r="AP189" s="268"/>
      <c r="AQ189" s="269"/>
      <c r="AR189" s="266"/>
      <c r="AS189" s="267"/>
      <c r="AT189" s="268"/>
      <c r="AU189" s="266"/>
      <c r="AV189" s="267"/>
      <c r="AW189" s="268"/>
    </row>
    <row r="190" spans="1:49" s="239" customFormat="1" x14ac:dyDescent="0.25">
      <c r="B190" s="271"/>
      <c r="C190" s="271"/>
      <c r="D190" s="271"/>
      <c r="E190" s="222"/>
      <c r="F190" s="222"/>
      <c r="G190" s="222" t="s">
        <v>160</v>
      </c>
      <c r="H190" s="222" t="s">
        <v>161</v>
      </c>
      <c r="I190" s="223"/>
      <c r="J190" s="223"/>
      <c r="K190" s="223"/>
      <c r="L190" s="223"/>
      <c r="M190" s="224">
        <f>SUM(M191:M208)</f>
        <v>0</v>
      </c>
      <c r="N190" s="224">
        <f>SUM(N191:N208)</f>
        <v>0</v>
      </c>
      <c r="O190" s="224">
        <f>SUM(O191:O208)</f>
        <v>0</v>
      </c>
      <c r="P190" s="259">
        <v>343</v>
      </c>
      <c r="Q190" s="266"/>
      <c r="R190" s="267"/>
      <c r="S190" s="268"/>
      <c r="T190" s="266"/>
      <c r="U190" s="267"/>
      <c r="V190" s="268"/>
      <c r="W190" s="260">
        <f>ROUND(SUM(M206:M207,SUM(M328:M331)),0)</f>
        <v>17000</v>
      </c>
      <c r="X190" s="261">
        <f>ROUND(SUM(N206:N207,SUM(N328:N331)),0)</f>
        <v>17000</v>
      </c>
      <c r="Y190" s="262">
        <f>ROUND(SUM(O206:O207,SUM(O328:O331)),0)</f>
        <v>17000</v>
      </c>
      <c r="Z190" s="263">
        <f>ROUND(SUM(M391:M394),0)</f>
        <v>10000</v>
      </c>
      <c r="AA190" s="261">
        <f>ROUND(SUM(N391:N394),0)</f>
        <v>10000</v>
      </c>
      <c r="AB190" s="262">
        <f>ROUND(SUM(O391:O394),0)</f>
        <v>10000</v>
      </c>
      <c r="AC190" s="260">
        <f>ROUND(SUM(M254:M255),0)</f>
        <v>1000</v>
      </c>
      <c r="AD190" s="261">
        <f>ROUND(SUM(N254:N255),0)</f>
        <v>1000</v>
      </c>
      <c r="AE190" s="262">
        <f>ROUND(SUM(O254:O255),0)</f>
        <v>1000</v>
      </c>
      <c r="AF190" s="260">
        <f>ROUND(SUM(M288,(M446:M447)),0)</f>
        <v>0</v>
      </c>
      <c r="AG190" s="261">
        <f>ROUND(SUM(N288,(N446:N447)),0)</f>
        <v>0</v>
      </c>
      <c r="AH190" s="262">
        <f>ROUND(SUM(O288,(O446:O447)),0)</f>
        <v>0</v>
      </c>
      <c r="AI190" s="264"/>
      <c r="AJ190" s="265"/>
      <c r="AK190" s="266"/>
      <c r="AL190" s="266"/>
      <c r="AM190" s="266"/>
      <c r="AN190" s="260">
        <f>ROUND(SUM(M485:M486),0)</f>
        <v>0</v>
      </c>
      <c r="AO190" s="261">
        <f>ROUND(SUM(N485:N486),0)</f>
        <v>0</v>
      </c>
      <c r="AP190" s="262">
        <f>ROUND(SUM(O485:O486),0)</f>
        <v>0</v>
      </c>
      <c r="AQ190" s="269"/>
      <c r="AR190" s="266"/>
      <c r="AS190" s="267"/>
      <c r="AT190" s="268"/>
      <c r="AU190" s="266"/>
      <c r="AV190" s="267"/>
      <c r="AW190" s="268"/>
    </row>
    <row r="191" spans="1:49" s="239" customFormat="1" x14ac:dyDescent="0.25">
      <c r="A191" s="239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160</v>
      </c>
      <c r="H191" s="27" t="s">
        <v>161</v>
      </c>
      <c r="I191" s="27" t="s">
        <v>84</v>
      </c>
      <c r="J191" s="27" t="s">
        <v>85</v>
      </c>
      <c r="K191" s="27" t="s">
        <v>213</v>
      </c>
      <c r="L191" s="27" t="s">
        <v>214</v>
      </c>
      <c r="M191" s="28"/>
      <c r="N191" s="28"/>
      <c r="O191" s="28"/>
      <c r="P191" s="259">
        <v>352</v>
      </c>
      <c r="Q191" s="266"/>
      <c r="R191" s="267"/>
      <c r="S191" s="268"/>
      <c r="T191" s="260">
        <f>ROUND(M521,0)</f>
        <v>0</v>
      </c>
      <c r="U191" s="261">
        <f>ROUND(N521,0)</f>
        <v>0</v>
      </c>
      <c r="V191" s="262">
        <f>ROUND(O521,0)</f>
        <v>0</v>
      </c>
      <c r="W191" s="266"/>
      <c r="X191" s="267"/>
      <c r="Y191" s="268"/>
      <c r="Z191" s="264"/>
      <c r="AA191" s="267"/>
      <c r="AB191" s="268"/>
      <c r="AC191" s="266"/>
      <c r="AD191" s="267"/>
      <c r="AE191" s="268"/>
      <c r="AF191" s="266"/>
      <c r="AG191" s="267"/>
      <c r="AH191" s="268"/>
      <c r="AI191" s="264"/>
      <c r="AJ191" s="276"/>
      <c r="AK191" s="277"/>
      <c r="AL191" s="277"/>
      <c r="AM191" s="277"/>
      <c r="AN191" s="277"/>
      <c r="AO191" s="278"/>
      <c r="AP191" s="279"/>
      <c r="AQ191" s="280"/>
      <c r="AR191" s="277"/>
      <c r="AS191" s="278"/>
      <c r="AT191" s="279"/>
      <c r="AU191" s="277"/>
      <c r="AV191" s="278"/>
      <c r="AW191" s="279"/>
    </row>
    <row r="192" spans="1:49" s="239" customFormat="1" x14ac:dyDescent="0.25">
      <c r="A192" s="239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160</v>
      </c>
      <c r="H192" s="27" t="s">
        <v>161</v>
      </c>
      <c r="I192" s="27" t="s">
        <v>88</v>
      </c>
      <c r="J192" s="27" t="s">
        <v>89</v>
      </c>
      <c r="K192" s="27" t="s">
        <v>213</v>
      </c>
      <c r="L192" s="27" t="s">
        <v>214</v>
      </c>
      <c r="M192" s="28"/>
      <c r="N192" s="28"/>
      <c r="O192" s="28"/>
      <c r="P192" s="259">
        <v>353</v>
      </c>
      <c r="Q192" s="266"/>
      <c r="R192" s="267"/>
      <c r="S192" s="268"/>
      <c r="T192" s="266"/>
      <c r="U192" s="267"/>
      <c r="V192" s="268"/>
      <c r="W192" s="266"/>
      <c r="X192" s="267"/>
      <c r="Y192" s="268"/>
      <c r="Z192" s="264"/>
      <c r="AA192" s="267"/>
      <c r="AB192" s="268"/>
      <c r="AC192" s="266"/>
      <c r="AD192" s="267"/>
      <c r="AE192" s="268"/>
      <c r="AF192" s="266"/>
      <c r="AG192" s="267"/>
      <c r="AH192" s="268"/>
      <c r="AI192" s="264"/>
      <c r="AJ192" s="265"/>
      <c r="AK192" s="260">
        <f>ROUND(M546,0)</f>
        <v>0</v>
      </c>
      <c r="AL192" s="260">
        <f t="shared" ref="AL192:AM192" si="14">ROUND(N546,0)</f>
        <v>0</v>
      </c>
      <c r="AM192" s="260">
        <f t="shared" si="14"/>
        <v>0</v>
      </c>
      <c r="AN192" s="266"/>
      <c r="AO192" s="267"/>
      <c r="AP192" s="268"/>
      <c r="AQ192" s="269"/>
      <c r="AR192" s="266"/>
      <c r="AS192" s="267"/>
      <c r="AT192" s="268"/>
      <c r="AU192" s="266"/>
      <c r="AV192" s="267"/>
      <c r="AW192" s="268"/>
    </row>
    <row r="193" spans="1:49" s="239" customFormat="1" x14ac:dyDescent="0.25">
      <c r="A193" s="239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160</v>
      </c>
      <c r="H193" s="27" t="s">
        <v>161</v>
      </c>
      <c r="I193" s="27" t="s">
        <v>90</v>
      </c>
      <c r="J193" s="27" t="s">
        <v>91</v>
      </c>
      <c r="K193" s="27" t="s">
        <v>213</v>
      </c>
      <c r="L193" s="27" t="s">
        <v>214</v>
      </c>
      <c r="M193" s="28"/>
      <c r="N193" s="28"/>
      <c r="O193" s="28"/>
      <c r="P193" s="259">
        <v>361</v>
      </c>
      <c r="Q193" s="266"/>
      <c r="R193" s="267"/>
      <c r="S193" s="268"/>
      <c r="T193" s="266"/>
      <c r="U193" s="267"/>
      <c r="V193" s="268"/>
      <c r="W193" s="266"/>
      <c r="X193" s="267"/>
      <c r="Y193" s="268"/>
      <c r="Z193" s="264"/>
      <c r="AA193" s="267"/>
      <c r="AB193" s="268"/>
      <c r="AC193" s="260">
        <f>M256</f>
        <v>0</v>
      </c>
      <c r="AD193" s="261">
        <f>N256</f>
        <v>0</v>
      </c>
      <c r="AE193" s="262">
        <f>O256</f>
        <v>0</v>
      </c>
      <c r="AF193" s="277"/>
      <c r="AG193" s="278"/>
      <c r="AH193" s="279"/>
      <c r="AI193" s="281"/>
      <c r="AJ193" s="276"/>
      <c r="AK193" s="277"/>
      <c r="AL193" s="277"/>
      <c r="AM193" s="277"/>
      <c r="AN193" s="277"/>
      <c r="AO193" s="278"/>
      <c r="AP193" s="279"/>
      <c r="AQ193" s="280"/>
      <c r="AR193" s="277"/>
      <c r="AS193" s="278"/>
      <c r="AT193" s="279"/>
      <c r="AU193" s="277"/>
      <c r="AV193" s="278"/>
      <c r="AW193" s="279"/>
    </row>
    <row r="194" spans="1:49" s="239" customFormat="1" x14ac:dyDescent="0.25">
      <c r="A194" s="239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7" t="s">
        <v>160</v>
      </c>
      <c r="H194" s="27" t="s">
        <v>161</v>
      </c>
      <c r="I194" s="27" t="s">
        <v>92</v>
      </c>
      <c r="J194" s="27" t="s">
        <v>93</v>
      </c>
      <c r="K194" s="27" t="s">
        <v>213</v>
      </c>
      <c r="L194" s="27" t="s">
        <v>214</v>
      </c>
      <c r="M194" s="28"/>
      <c r="N194" s="28"/>
      <c r="O194" s="28"/>
      <c r="P194" s="259">
        <v>363</v>
      </c>
      <c r="Q194" s="266"/>
      <c r="R194" s="267"/>
      <c r="S194" s="268"/>
      <c r="T194" s="260">
        <f>ROUND(M522,0)</f>
        <v>0</v>
      </c>
      <c r="U194" s="261">
        <f>ROUND(N522,0)</f>
        <v>0</v>
      </c>
      <c r="V194" s="262">
        <f>ROUND(O522,0)</f>
        <v>0</v>
      </c>
      <c r="W194" s="266"/>
      <c r="X194" s="267"/>
      <c r="Y194" s="268"/>
      <c r="Z194" s="264"/>
      <c r="AA194" s="267"/>
      <c r="AB194" s="268"/>
      <c r="AC194" s="266"/>
      <c r="AD194" s="267"/>
      <c r="AE194" s="268"/>
      <c r="AF194" s="266"/>
      <c r="AG194" s="267"/>
      <c r="AH194" s="268"/>
      <c r="AI194" s="264"/>
      <c r="AJ194" s="265"/>
      <c r="AK194" s="266"/>
      <c r="AL194" s="266"/>
      <c r="AM194" s="266"/>
      <c r="AN194" s="266"/>
      <c r="AO194" s="267"/>
      <c r="AP194" s="268"/>
      <c r="AQ194" s="269"/>
      <c r="AR194" s="266"/>
      <c r="AS194" s="267"/>
      <c r="AT194" s="268"/>
      <c r="AU194" s="266"/>
      <c r="AV194" s="267"/>
      <c r="AW194" s="268"/>
    </row>
    <row r="195" spans="1:49" s="239" customFormat="1" x14ac:dyDescent="0.25">
      <c r="A195" s="239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160</v>
      </c>
      <c r="H195" s="27" t="s">
        <v>161</v>
      </c>
      <c r="I195" s="27" t="s">
        <v>134</v>
      </c>
      <c r="J195" s="27" t="s">
        <v>135</v>
      </c>
      <c r="K195" s="27" t="s">
        <v>213</v>
      </c>
      <c r="L195" s="27" t="s">
        <v>214</v>
      </c>
      <c r="M195" s="28"/>
      <c r="N195" s="28"/>
      <c r="O195" s="28"/>
      <c r="P195" s="259">
        <v>368</v>
      </c>
      <c r="Q195" s="266"/>
      <c r="R195" s="267"/>
      <c r="S195" s="268"/>
      <c r="T195" s="266"/>
      <c r="U195" s="267"/>
      <c r="V195" s="268"/>
      <c r="W195" s="266"/>
      <c r="X195" s="267"/>
      <c r="Y195" s="268"/>
      <c r="Z195" s="264"/>
      <c r="AA195" s="267"/>
      <c r="AB195" s="268"/>
      <c r="AC195" s="260">
        <f t="shared" ref="AC195:AE196" si="15">M257</f>
        <v>0</v>
      </c>
      <c r="AD195" s="261">
        <f t="shared" si="15"/>
        <v>0</v>
      </c>
      <c r="AE195" s="262">
        <f t="shared" si="15"/>
        <v>0</v>
      </c>
      <c r="AF195" s="266"/>
      <c r="AG195" s="267"/>
      <c r="AH195" s="268"/>
      <c r="AI195" s="264"/>
      <c r="AJ195" s="265"/>
      <c r="AK195" s="260">
        <f>ROUND(M547,0)</f>
        <v>0</v>
      </c>
      <c r="AL195" s="260">
        <f t="shared" ref="AL195:AM195" si="16">ROUND(N547,0)</f>
        <v>0</v>
      </c>
      <c r="AM195" s="260">
        <f t="shared" si="16"/>
        <v>0</v>
      </c>
      <c r="AN195" s="277"/>
      <c r="AO195" s="278"/>
      <c r="AP195" s="279"/>
      <c r="AQ195" s="280"/>
      <c r="AR195" s="277"/>
      <c r="AS195" s="278"/>
      <c r="AT195" s="279"/>
      <c r="AU195" s="277"/>
      <c r="AV195" s="278"/>
      <c r="AW195" s="279"/>
    </row>
    <row r="196" spans="1:49" s="239" customFormat="1" x14ac:dyDescent="0.25">
      <c r="A196" s="239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160</v>
      </c>
      <c r="H196" s="27" t="s">
        <v>161</v>
      </c>
      <c r="I196" s="27" t="s">
        <v>94</v>
      </c>
      <c r="J196" s="27" t="s">
        <v>95</v>
      </c>
      <c r="K196" s="27" t="s">
        <v>213</v>
      </c>
      <c r="L196" s="27" t="s">
        <v>214</v>
      </c>
      <c r="M196" s="28"/>
      <c r="N196" s="28"/>
      <c r="O196" s="28"/>
      <c r="P196" s="259">
        <v>369</v>
      </c>
      <c r="Q196" s="266"/>
      <c r="R196" s="267"/>
      <c r="S196" s="268"/>
      <c r="T196" s="260">
        <f>ROUND(SUM(M523:M524),0)</f>
        <v>0</v>
      </c>
      <c r="U196" s="261">
        <f>ROUND(SUM(N523:N524),0)</f>
        <v>0</v>
      </c>
      <c r="V196" s="262">
        <f>ROUND(SUM(O523:O524),0)</f>
        <v>0</v>
      </c>
      <c r="W196" s="260">
        <f t="shared" ref="W196:Y198" si="17">ROUND(SUM(M332),0)</f>
        <v>0</v>
      </c>
      <c r="X196" s="261">
        <f t="shared" si="17"/>
        <v>0</v>
      </c>
      <c r="Y196" s="262">
        <f t="shared" si="17"/>
        <v>0</v>
      </c>
      <c r="Z196" s="263">
        <f>ROUND(SUM(M395:M396),0)</f>
        <v>0</v>
      </c>
      <c r="AA196" s="261">
        <f>ROUND(SUM(N395:N396),0)</f>
        <v>0</v>
      </c>
      <c r="AB196" s="262">
        <f>ROUND(SUM(O395:O396),0)</f>
        <v>0</v>
      </c>
      <c r="AC196" s="260">
        <f t="shared" si="15"/>
        <v>0</v>
      </c>
      <c r="AD196" s="261">
        <f t="shared" si="15"/>
        <v>0</v>
      </c>
      <c r="AE196" s="262">
        <f t="shared" si="15"/>
        <v>0</v>
      </c>
      <c r="AF196" s="260">
        <f>ROUND(SUM(M289,M448),0)</f>
        <v>0</v>
      </c>
      <c r="AG196" s="261">
        <f>ROUND(SUM(N289,N448),0)</f>
        <v>0</v>
      </c>
      <c r="AH196" s="262">
        <f>ROUND(SUM(O289,O448),0)</f>
        <v>0</v>
      </c>
      <c r="AI196" s="281"/>
      <c r="AJ196" s="276"/>
      <c r="AK196" s="260">
        <f>ROUND(SUM(M548:M549),0)</f>
        <v>0</v>
      </c>
      <c r="AL196" s="260">
        <f t="shared" ref="AL196:AM196" si="18">ROUND(SUM(N548:N549),0)</f>
        <v>0</v>
      </c>
      <c r="AM196" s="260">
        <f t="shared" si="18"/>
        <v>0</v>
      </c>
      <c r="AN196" s="277"/>
      <c r="AO196" s="278"/>
      <c r="AP196" s="279"/>
      <c r="AQ196" s="280"/>
      <c r="AR196" s="277"/>
      <c r="AS196" s="278"/>
      <c r="AT196" s="279"/>
      <c r="AU196" s="277"/>
      <c r="AV196" s="278"/>
      <c r="AW196" s="279"/>
    </row>
    <row r="197" spans="1:49" s="239" customFormat="1" x14ac:dyDescent="0.25">
      <c r="A197" s="239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160</v>
      </c>
      <c r="H197" s="27" t="s">
        <v>161</v>
      </c>
      <c r="I197" s="27">
        <v>3221</v>
      </c>
      <c r="J197" s="27" t="s">
        <v>137</v>
      </c>
      <c r="K197" s="27" t="s">
        <v>213</v>
      </c>
      <c r="L197" s="27" t="s">
        <v>214</v>
      </c>
      <c r="M197" s="28"/>
      <c r="N197" s="28"/>
      <c r="O197" s="28"/>
      <c r="P197" s="259">
        <v>371</v>
      </c>
      <c r="Q197" s="266"/>
      <c r="R197" s="267"/>
      <c r="S197" s="268"/>
      <c r="T197" s="266"/>
      <c r="U197" s="267"/>
      <c r="V197" s="268"/>
      <c r="W197" s="260">
        <f t="shared" si="17"/>
        <v>0</v>
      </c>
      <c r="X197" s="261">
        <f t="shared" si="17"/>
        <v>0</v>
      </c>
      <c r="Y197" s="262">
        <f t="shared" si="17"/>
        <v>0</v>
      </c>
      <c r="Z197" s="264"/>
      <c r="AA197" s="267"/>
      <c r="AB197" s="268"/>
      <c r="AC197" s="266"/>
      <c r="AD197" s="267"/>
      <c r="AE197" s="268"/>
      <c r="AF197" s="266"/>
      <c r="AG197" s="267"/>
      <c r="AH197" s="268"/>
      <c r="AI197" s="264"/>
      <c r="AJ197" s="265"/>
      <c r="AK197" s="266"/>
      <c r="AL197" s="266"/>
      <c r="AM197" s="266"/>
      <c r="AN197" s="266"/>
      <c r="AO197" s="267"/>
      <c r="AP197" s="268"/>
      <c r="AQ197" s="269"/>
      <c r="AR197" s="266"/>
      <c r="AS197" s="267"/>
      <c r="AT197" s="268"/>
      <c r="AU197" s="266"/>
      <c r="AV197" s="267"/>
      <c r="AW197" s="268"/>
    </row>
    <row r="198" spans="1:49" s="239" customFormat="1" x14ac:dyDescent="0.25">
      <c r="A198" s="239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160</v>
      </c>
      <c r="H198" s="27" t="s">
        <v>161</v>
      </c>
      <c r="I198" s="27" t="s">
        <v>180</v>
      </c>
      <c r="J198" s="27" t="s">
        <v>181</v>
      </c>
      <c r="K198" s="27" t="s">
        <v>213</v>
      </c>
      <c r="L198" s="27" t="s">
        <v>214</v>
      </c>
      <c r="M198" s="28"/>
      <c r="N198" s="28"/>
      <c r="O198" s="28"/>
      <c r="P198" s="259">
        <v>372</v>
      </c>
      <c r="Q198" s="266"/>
      <c r="R198" s="267"/>
      <c r="S198" s="268"/>
      <c r="T198" s="266"/>
      <c r="U198" s="267"/>
      <c r="V198" s="268"/>
      <c r="W198" s="260">
        <f t="shared" si="17"/>
        <v>10000</v>
      </c>
      <c r="X198" s="261">
        <f t="shared" si="17"/>
        <v>10000</v>
      </c>
      <c r="Y198" s="262">
        <f t="shared" si="17"/>
        <v>10000</v>
      </c>
      <c r="Z198" s="263">
        <f>ROUND(SUM(M397:M398),0)</f>
        <v>10500</v>
      </c>
      <c r="AA198" s="261">
        <f>ROUND(SUM(N397:N398),0)</f>
        <v>10500</v>
      </c>
      <c r="AB198" s="262">
        <f>ROUND(SUM(O397:O398),0)</f>
        <v>10500</v>
      </c>
      <c r="AC198" s="260">
        <f t="shared" ref="AC198:AE199" si="19">M259</f>
        <v>0</v>
      </c>
      <c r="AD198" s="261">
        <f t="shared" si="19"/>
        <v>0</v>
      </c>
      <c r="AE198" s="262">
        <f t="shared" si="19"/>
        <v>0</v>
      </c>
      <c r="AF198" s="260">
        <f>ROUND(SUM(M290,M449),0)</f>
        <v>5000</v>
      </c>
      <c r="AG198" s="261">
        <f>ROUND(SUM(N290,N449),0)</f>
        <v>5000</v>
      </c>
      <c r="AH198" s="262">
        <f>ROUND(SUM(O290,O449),0)</f>
        <v>5000</v>
      </c>
      <c r="AI198" s="264"/>
      <c r="AJ198" s="265"/>
      <c r="AK198" s="266"/>
      <c r="AL198" s="266"/>
      <c r="AM198" s="266"/>
      <c r="AN198" s="260">
        <f t="shared" ref="AN198:AP199" si="20">ROUND(M487,0)</f>
        <v>5000</v>
      </c>
      <c r="AO198" s="261">
        <f t="shared" si="20"/>
        <v>5000</v>
      </c>
      <c r="AP198" s="262">
        <f t="shared" si="20"/>
        <v>5000</v>
      </c>
      <c r="AQ198" s="269"/>
      <c r="AR198" s="266"/>
      <c r="AS198" s="267"/>
      <c r="AT198" s="268"/>
      <c r="AU198" s="266"/>
      <c r="AV198" s="267"/>
      <c r="AW198" s="268"/>
    </row>
    <row r="199" spans="1:49" s="239" customFormat="1" x14ac:dyDescent="0.25">
      <c r="A199" s="23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160</v>
      </c>
      <c r="H199" s="27" t="s">
        <v>161</v>
      </c>
      <c r="I199" s="27">
        <v>3231</v>
      </c>
      <c r="J199" s="27" t="s">
        <v>183</v>
      </c>
      <c r="K199" s="27" t="s">
        <v>213</v>
      </c>
      <c r="L199" s="27" t="s">
        <v>214</v>
      </c>
      <c r="M199" s="28"/>
      <c r="N199" s="28"/>
      <c r="O199" s="28"/>
      <c r="P199" s="259">
        <v>381</v>
      </c>
      <c r="Q199" s="260">
        <f>M101</f>
        <v>0</v>
      </c>
      <c r="R199" s="261">
        <f>N101</f>
        <v>0</v>
      </c>
      <c r="S199" s="262">
        <f>O101</f>
        <v>0</v>
      </c>
      <c r="T199" s="266"/>
      <c r="U199" s="267"/>
      <c r="V199" s="268"/>
      <c r="W199" s="260">
        <f>ROUND(SUM(M335:M336),0)</f>
        <v>10000</v>
      </c>
      <c r="X199" s="261">
        <f>ROUND(SUM(N335:N336),0)</f>
        <v>10000</v>
      </c>
      <c r="Y199" s="262">
        <f>ROUND(SUM(O335:O336),0)</f>
        <v>10000</v>
      </c>
      <c r="Z199" s="263">
        <f>ROUND(SUM(M399:M400),0)</f>
        <v>5000</v>
      </c>
      <c r="AA199" s="261">
        <f>ROUND(SUM(N399:N400),0)</f>
        <v>5000</v>
      </c>
      <c r="AB199" s="262">
        <f>ROUND(SUM(O399:O400),0)</f>
        <v>5000</v>
      </c>
      <c r="AC199" s="260">
        <f t="shared" si="19"/>
        <v>0</v>
      </c>
      <c r="AD199" s="261">
        <f t="shared" si="19"/>
        <v>0</v>
      </c>
      <c r="AE199" s="262">
        <f t="shared" si="19"/>
        <v>0</v>
      </c>
      <c r="AF199" s="266"/>
      <c r="AG199" s="267"/>
      <c r="AH199" s="268"/>
      <c r="AI199" s="264"/>
      <c r="AJ199" s="265"/>
      <c r="AK199" s="266"/>
      <c r="AL199" s="266"/>
      <c r="AM199" s="266"/>
      <c r="AN199" s="260">
        <f t="shared" si="20"/>
        <v>0</v>
      </c>
      <c r="AO199" s="261">
        <f t="shared" si="20"/>
        <v>0</v>
      </c>
      <c r="AP199" s="262">
        <f t="shared" si="20"/>
        <v>0</v>
      </c>
      <c r="AQ199" s="269"/>
      <c r="AR199" s="266"/>
      <c r="AS199" s="267"/>
      <c r="AT199" s="268"/>
      <c r="AU199" s="266"/>
      <c r="AV199" s="267"/>
      <c r="AW199" s="268"/>
    </row>
    <row r="200" spans="1:49" s="239" customFormat="1" x14ac:dyDescent="0.25">
      <c r="A200" s="239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160</v>
      </c>
      <c r="H200" s="27" t="s">
        <v>161</v>
      </c>
      <c r="I200" s="27" t="s">
        <v>132</v>
      </c>
      <c r="J200" s="27" t="s">
        <v>133</v>
      </c>
      <c r="K200" s="27" t="s">
        <v>213</v>
      </c>
      <c r="L200" s="27" t="s">
        <v>214</v>
      </c>
      <c r="M200" s="28"/>
      <c r="N200" s="28"/>
      <c r="O200" s="28"/>
      <c r="P200" s="259">
        <v>383</v>
      </c>
      <c r="Q200" s="266"/>
      <c r="R200" s="267"/>
      <c r="S200" s="268"/>
      <c r="T200" s="266"/>
      <c r="U200" s="267"/>
      <c r="V200" s="268"/>
      <c r="W200" s="260">
        <f>ROUND(SUM(M337),0)</f>
        <v>0</v>
      </c>
      <c r="X200" s="261">
        <f>ROUND(SUM(N337),0)</f>
        <v>0</v>
      </c>
      <c r="Y200" s="262">
        <f>ROUND(SUM(O337),0)</f>
        <v>0</v>
      </c>
      <c r="Z200" s="264"/>
      <c r="AA200" s="267"/>
      <c r="AB200" s="268"/>
      <c r="AC200" s="266"/>
      <c r="AD200" s="267"/>
      <c r="AE200" s="268"/>
      <c r="AF200" s="266"/>
      <c r="AG200" s="267"/>
      <c r="AH200" s="268"/>
      <c r="AI200" s="264"/>
      <c r="AJ200" s="265"/>
      <c r="AK200" s="266"/>
      <c r="AL200" s="266"/>
      <c r="AM200" s="266"/>
      <c r="AN200" s="266"/>
      <c r="AO200" s="267"/>
      <c r="AP200" s="268"/>
      <c r="AQ200" s="269"/>
      <c r="AR200" s="266"/>
      <c r="AS200" s="267"/>
      <c r="AT200" s="268"/>
      <c r="AU200" s="266"/>
      <c r="AV200" s="267"/>
      <c r="AW200" s="268"/>
    </row>
    <row r="201" spans="1:49" s="239" customFormat="1" x14ac:dyDescent="0.25">
      <c r="A201" s="239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160</v>
      </c>
      <c r="H201" s="27" t="s">
        <v>161</v>
      </c>
      <c r="I201" s="27">
        <v>3237</v>
      </c>
      <c r="J201" s="27" t="s">
        <v>117</v>
      </c>
      <c r="K201" s="27" t="s">
        <v>213</v>
      </c>
      <c r="L201" s="27" t="s">
        <v>214</v>
      </c>
      <c r="M201" s="28"/>
      <c r="N201" s="28"/>
      <c r="O201" s="28"/>
      <c r="P201" s="259">
        <v>412</v>
      </c>
      <c r="Q201" s="266"/>
      <c r="R201" s="267"/>
      <c r="S201" s="268"/>
      <c r="T201" s="266"/>
      <c r="U201" s="267"/>
      <c r="V201" s="268"/>
      <c r="W201" s="260">
        <f>ROUND(SUM(M338:M339),0)</f>
        <v>0</v>
      </c>
      <c r="X201" s="261">
        <f>ROUND(SUM(N338:N339),0)</f>
        <v>0</v>
      </c>
      <c r="Y201" s="262">
        <f>ROUND(SUM(O338:O339),0)</f>
        <v>0</v>
      </c>
      <c r="Z201" s="263">
        <f>ROUND(SUM(M401:M403),0)</f>
        <v>0</v>
      </c>
      <c r="AA201" s="263">
        <f t="shared" ref="AA201:AB201" si="21">ROUND(SUM(N401:N403),0)</f>
        <v>0</v>
      </c>
      <c r="AB201" s="263">
        <f t="shared" si="21"/>
        <v>0</v>
      </c>
      <c r="AC201" s="266"/>
      <c r="AD201" s="267"/>
      <c r="AE201" s="268"/>
      <c r="AF201" s="260">
        <f>ROUND(SUM(M450:M456),0)</f>
        <v>0</v>
      </c>
      <c r="AG201" s="261">
        <f>ROUND(SUM(N450:N456),0)</f>
        <v>0</v>
      </c>
      <c r="AH201" s="262">
        <f>ROUND(SUM(O450:O456),0)</f>
        <v>0</v>
      </c>
      <c r="AI201" s="264"/>
      <c r="AJ201" s="265"/>
      <c r="AK201" s="266"/>
      <c r="AL201" s="266"/>
      <c r="AM201" s="266"/>
      <c r="AN201" s="266"/>
      <c r="AO201" s="267"/>
      <c r="AP201" s="268"/>
      <c r="AQ201" s="269"/>
      <c r="AR201" s="266"/>
      <c r="AS201" s="267"/>
      <c r="AT201" s="268"/>
      <c r="AU201" s="266"/>
      <c r="AV201" s="267"/>
      <c r="AW201" s="268"/>
    </row>
    <row r="202" spans="1:49" s="239" customFormat="1" x14ac:dyDescent="0.25">
      <c r="A202" s="239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160</v>
      </c>
      <c r="H202" s="27" t="s">
        <v>161</v>
      </c>
      <c r="I202" s="27">
        <v>3239</v>
      </c>
      <c r="J202" s="27" t="s">
        <v>145</v>
      </c>
      <c r="K202" s="27" t="s">
        <v>213</v>
      </c>
      <c r="L202" s="27" t="s">
        <v>214</v>
      </c>
      <c r="M202" s="28"/>
      <c r="N202" s="28"/>
      <c r="O202" s="28"/>
      <c r="P202" s="259">
        <v>421</v>
      </c>
      <c r="Q202" s="266"/>
      <c r="R202" s="267"/>
      <c r="S202" s="268"/>
      <c r="T202" s="260">
        <f t="shared" ref="T202:V203" si="22">ROUND(M525,0)</f>
        <v>0</v>
      </c>
      <c r="U202" s="261">
        <f t="shared" si="22"/>
        <v>0</v>
      </c>
      <c r="V202" s="262">
        <f t="shared" si="22"/>
        <v>0</v>
      </c>
      <c r="W202" s="260">
        <f>ROUND(SUM(M340),0)</f>
        <v>0</v>
      </c>
      <c r="X202" s="261">
        <f>ROUND(SUM(N340),0)</f>
        <v>0</v>
      </c>
      <c r="Y202" s="262">
        <f>ROUND(SUM(O340),0)</f>
        <v>0</v>
      </c>
      <c r="Z202" s="263">
        <f>ROUND(SUM(M557),0)</f>
        <v>0</v>
      </c>
      <c r="AA202" s="263">
        <f t="shared" ref="AA202:AB202" si="23">ROUND(SUM(N557),0)</f>
        <v>0</v>
      </c>
      <c r="AB202" s="263">
        <f t="shared" si="23"/>
        <v>0</v>
      </c>
      <c r="AC202" s="266"/>
      <c r="AD202" s="267"/>
      <c r="AE202" s="268"/>
      <c r="AF202" s="266"/>
      <c r="AG202" s="267"/>
      <c r="AH202" s="268"/>
      <c r="AI202" s="264"/>
      <c r="AJ202" s="265"/>
      <c r="AK202" s="260">
        <f t="shared" ref="AK202:AM202" si="24">ROUND(M550,0)</f>
        <v>0</v>
      </c>
      <c r="AL202" s="260">
        <f t="shared" si="24"/>
        <v>0</v>
      </c>
      <c r="AM202" s="260">
        <f t="shared" si="24"/>
        <v>0</v>
      </c>
      <c r="AN202" s="266"/>
      <c r="AO202" s="267"/>
      <c r="AP202" s="268"/>
      <c r="AQ202" s="269"/>
      <c r="AR202" s="266"/>
      <c r="AS202" s="267"/>
      <c r="AT202" s="268"/>
      <c r="AU202" s="260">
        <f>M104</f>
        <v>0</v>
      </c>
      <c r="AV202" s="261">
        <f>N104</f>
        <v>0</v>
      </c>
      <c r="AW202" s="262">
        <f>O104</f>
        <v>0</v>
      </c>
    </row>
    <row r="203" spans="1:49" s="239" customFormat="1" x14ac:dyDescent="0.25">
      <c r="A203" s="239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160</v>
      </c>
      <c r="H203" s="27" t="s">
        <v>161</v>
      </c>
      <c r="I203" s="27" t="s">
        <v>138</v>
      </c>
      <c r="J203" s="27" t="s">
        <v>139</v>
      </c>
      <c r="K203" s="27" t="s">
        <v>213</v>
      </c>
      <c r="L203" s="27" t="s">
        <v>214</v>
      </c>
      <c r="M203" s="28"/>
      <c r="N203" s="28"/>
      <c r="O203" s="28"/>
      <c r="P203" s="259">
        <v>422</v>
      </c>
      <c r="Q203" s="266"/>
      <c r="R203" s="267"/>
      <c r="S203" s="268"/>
      <c r="T203" s="260">
        <f t="shared" si="22"/>
        <v>0</v>
      </c>
      <c r="U203" s="261">
        <f t="shared" si="22"/>
        <v>0</v>
      </c>
      <c r="V203" s="262">
        <f t="shared" si="22"/>
        <v>0</v>
      </c>
      <c r="W203" s="260">
        <f>ROUND(SUM(M208,M341:M347),0)</f>
        <v>10000</v>
      </c>
      <c r="X203" s="261">
        <f>ROUND(SUM(N208,N341:N347),0)</f>
        <v>10000</v>
      </c>
      <c r="Y203" s="262">
        <f>ROUND(SUM(O208,O341:O347),0)</f>
        <v>10000</v>
      </c>
      <c r="Z203" s="263">
        <f>ROUND(SUM(M225,M404:M410),0)</f>
        <v>100000</v>
      </c>
      <c r="AA203" s="261">
        <f>ROUND(SUM(N225,N404:N410),0)</f>
        <v>100000</v>
      </c>
      <c r="AB203" s="262">
        <f>ROUND(SUM(O225,O404:O410),0)</f>
        <v>100000</v>
      </c>
      <c r="AC203" s="260">
        <f>ROUND(SUM(M261:M264),0)</f>
        <v>0</v>
      </c>
      <c r="AD203" s="261">
        <f>ROUND(SUM(N261:N264),0)</f>
        <v>0</v>
      </c>
      <c r="AE203" s="262">
        <f>ROUND(SUM(O261:O264),0)</f>
        <v>0</v>
      </c>
      <c r="AF203" s="260">
        <f>ROUND(SUM(M453:M456),0)</f>
        <v>0</v>
      </c>
      <c r="AG203" s="261">
        <f>ROUND(SUM(N453:N456),0)</f>
        <v>0</v>
      </c>
      <c r="AH203" s="262">
        <f>ROUND(SUM(O453:O456),0)</f>
        <v>0</v>
      </c>
      <c r="AI203" s="281"/>
      <c r="AJ203" s="276"/>
      <c r="AK203" s="260">
        <f>ROUND(SUM(M551,M567:M568),0)</f>
        <v>0</v>
      </c>
      <c r="AL203" s="260">
        <f>ROUND(SUM(N551,N567:N568),0)</f>
        <v>0</v>
      </c>
      <c r="AM203" s="260">
        <f>ROUND(SUM(O551,O567:O568),0)</f>
        <v>0</v>
      </c>
      <c r="AN203" s="260">
        <f>ROUND(SUM(M489:M493),0)</f>
        <v>0</v>
      </c>
      <c r="AO203" s="261">
        <f>ROUND(SUM(N489:N493),0)</f>
        <v>0</v>
      </c>
      <c r="AP203" s="262">
        <f>ROUND(SUM(O489:O493),0)</f>
        <v>0</v>
      </c>
      <c r="AQ203" s="280"/>
      <c r="AR203" s="260">
        <f>ROUND(SUM(M498:M499),0)</f>
        <v>0</v>
      </c>
      <c r="AS203" s="261">
        <f>ROUND(SUM(N498:N499),0)</f>
        <v>0</v>
      </c>
      <c r="AT203" s="262">
        <f>ROUND(SUM(O498:O499),0)</f>
        <v>0</v>
      </c>
      <c r="AU203" s="277"/>
      <c r="AV203" s="278"/>
      <c r="AW203" s="279"/>
    </row>
    <row r="204" spans="1:49" s="239" customFormat="1" x14ac:dyDescent="0.25">
      <c r="A204" s="239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160</v>
      </c>
      <c r="H204" s="27" t="s">
        <v>161</v>
      </c>
      <c r="I204" s="27" t="s">
        <v>146</v>
      </c>
      <c r="J204" s="27" t="s">
        <v>147</v>
      </c>
      <c r="K204" s="27" t="s">
        <v>213</v>
      </c>
      <c r="L204" s="27" t="s">
        <v>214</v>
      </c>
      <c r="M204" s="28"/>
      <c r="N204" s="28"/>
      <c r="O204" s="28"/>
      <c r="P204" s="259">
        <v>423</v>
      </c>
      <c r="Q204" s="266"/>
      <c r="R204" s="267"/>
      <c r="S204" s="268"/>
      <c r="T204" s="266"/>
      <c r="U204" s="267"/>
      <c r="V204" s="268"/>
      <c r="W204" s="260">
        <f>ROUND(SUM(M348:M349),0)</f>
        <v>0</v>
      </c>
      <c r="X204" s="261">
        <f>ROUND(SUM(N348:N349),0)</f>
        <v>0</v>
      </c>
      <c r="Y204" s="262">
        <f>ROUND(SUM(O348:O349),0)</f>
        <v>0</v>
      </c>
      <c r="Z204" s="263">
        <f>ROUND(SUM(M411:M412),0)</f>
        <v>0</v>
      </c>
      <c r="AA204" s="261">
        <f>ROUND(SUM(N411:N412),0)</f>
        <v>0</v>
      </c>
      <c r="AB204" s="262">
        <f>ROUND(SUM(O411:O412),0)</f>
        <v>0</v>
      </c>
      <c r="AC204" s="266"/>
      <c r="AD204" s="267"/>
      <c r="AE204" s="268"/>
      <c r="AF204" s="266"/>
      <c r="AG204" s="267"/>
      <c r="AH204" s="268"/>
      <c r="AI204" s="264"/>
      <c r="AJ204" s="265"/>
      <c r="AK204" s="266"/>
      <c r="AL204" s="266"/>
      <c r="AM204" s="266"/>
      <c r="AN204" s="266"/>
      <c r="AO204" s="267"/>
      <c r="AP204" s="268"/>
      <c r="AQ204" s="269"/>
      <c r="AR204" s="266"/>
      <c r="AS204" s="267"/>
      <c r="AT204" s="268"/>
      <c r="AU204" s="266"/>
      <c r="AV204" s="267"/>
      <c r="AW204" s="268"/>
    </row>
    <row r="205" spans="1:49" s="239" customFormat="1" x14ac:dyDescent="0.25">
      <c r="A205" s="239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160</v>
      </c>
      <c r="H205" s="27" t="s">
        <v>161</v>
      </c>
      <c r="I205" s="27">
        <v>3295</v>
      </c>
      <c r="J205" s="27" t="s">
        <v>99</v>
      </c>
      <c r="K205" s="27" t="s">
        <v>213</v>
      </c>
      <c r="L205" s="27" t="s">
        <v>214</v>
      </c>
      <c r="M205" s="28"/>
      <c r="N205" s="28"/>
      <c r="O205" s="28"/>
      <c r="P205" s="259">
        <v>424</v>
      </c>
      <c r="Q205" s="266"/>
      <c r="R205" s="267"/>
      <c r="S205" s="268"/>
      <c r="T205" s="266"/>
      <c r="U205" s="267"/>
      <c r="V205" s="268"/>
      <c r="W205" s="260">
        <f>ROUND(SUM(M350:M351),0)</f>
        <v>0</v>
      </c>
      <c r="X205" s="261">
        <f>ROUND(SUM(N350:N351),0)</f>
        <v>0</v>
      </c>
      <c r="Y205" s="262">
        <f>ROUND(SUM(O350:O351),0)</f>
        <v>0</v>
      </c>
      <c r="Z205" s="263">
        <f>ROUND(M413,0)</f>
        <v>42000</v>
      </c>
      <c r="AA205" s="261">
        <f>ROUND(N413,0)</f>
        <v>42000</v>
      </c>
      <c r="AB205" s="262">
        <f>ROUND(O413,0)</f>
        <v>42000</v>
      </c>
      <c r="AC205" s="260">
        <f>M265</f>
        <v>5000</v>
      </c>
      <c r="AD205" s="261">
        <f>N265</f>
        <v>5000</v>
      </c>
      <c r="AE205" s="262">
        <f>O265</f>
        <v>5000</v>
      </c>
      <c r="AF205" s="260">
        <f t="shared" ref="AF205:AH207" si="25">ROUND(M457,0)</f>
        <v>0</v>
      </c>
      <c r="AG205" s="261">
        <f t="shared" si="25"/>
        <v>0</v>
      </c>
      <c r="AH205" s="262">
        <f t="shared" si="25"/>
        <v>0</v>
      </c>
      <c r="AI205" s="264"/>
      <c r="AJ205" s="265"/>
      <c r="AK205" s="266"/>
      <c r="AL205" s="266"/>
      <c r="AM205" s="266"/>
      <c r="AN205" s="260">
        <f>ROUND(SUM(M494:M495),0)</f>
        <v>0</v>
      </c>
      <c r="AO205" s="261">
        <f>ROUND(SUM(N494:N495),0)</f>
        <v>0</v>
      </c>
      <c r="AP205" s="262">
        <f>ROUND(SUM(O494:O495),0)</f>
        <v>0</v>
      </c>
      <c r="AQ205" s="269"/>
      <c r="AR205" s="260">
        <f>ROUND(M500,0)</f>
        <v>8400</v>
      </c>
      <c r="AS205" s="261">
        <f>ROUND(N500,0)</f>
        <v>8400</v>
      </c>
      <c r="AT205" s="262">
        <f>ROUND(O500,0)</f>
        <v>8400</v>
      </c>
      <c r="AU205" s="266"/>
      <c r="AV205" s="267"/>
      <c r="AW205" s="268"/>
    </row>
    <row r="206" spans="1:49" s="239" customFormat="1" x14ac:dyDescent="0.25">
      <c r="A206" s="239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160</v>
      </c>
      <c r="H206" s="27" t="s">
        <v>161</v>
      </c>
      <c r="I206" s="27" t="s">
        <v>142</v>
      </c>
      <c r="J206" s="27" t="s">
        <v>143</v>
      </c>
      <c r="K206" s="27" t="s">
        <v>213</v>
      </c>
      <c r="L206" s="27" t="s">
        <v>214</v>
      </c>
      <c r="M206" s="28"/>
      <c r="N206" s="28"/>
      <c r="O206" s="28"/>
      <c r="P206" s="259">
        <v>426</v>
      </c>
      <c r="Q206" s="266"/>
      <c r="R206" s="267"/>
      <c r="S206" s="268"/>
      <c r="T206" s="266"/>
      <c r="U206" s="267"/>
      <c r="V206" s="268"/>
      <c r="W206" s="260">
        <f>ROUND(SUM(M352:M353),0)</f>
        <v>0</v>
      </c>
      <c r="X206" s="261">
        <f>ROUND(SUM(N352:N353),0)</f>
        <v>0</v>
      </c>
      <c r="Y206" s="262">
        <f>ROUND(SUM(O352:O353),0)</f>
        <v>0</v>
      </c>
      <c r="Z206" s="263">
        <f>ROUND(SUM(M414:M415),0)</f>
        <v>0</v>
      </c>
      <c r="AA206" s="261">
        <f>ROUND(SUM(N414:N415),0)</f>
        <v>0</v>
      </c>
      <c r="AB206" s="262">
        <f>ROUND(SUM(O414:O415),0)</f>
        <v>0</v>
      </c>
      <c r="AC206" s="260">
        <f>ROUND(SUM(M266:M267),0)</f>
        <v>0</v>
      </c>
      <c r="AD206" s="261">
        <f>ROUND(SUM(N266:N267),0)</f>
        <v>0</v>
      </c>
      <c r="AE206" s="262">
        <f>ROUND(SUM(O266:O267),0)</f>
        <v>0</v>
      </c>
      <c r="AF206" s="260">
        <f t="shared" si="25"/>
        <v>0</v>
      </c>
      <c r="AG206" s="261">
        <f t="shared" si="25"/>
        <v>0</v>
      </c>
      <c r="AH206" s="262">
        <f t="shared" si="25"/>
        <v>0</v>
      </c>
      <c r="AI206" s="264"/>
      <c r="AJ206" s="265"/>
      <c r="AK206" s="266"/>
      <c r="AL206" s="266"/>
      <c r="AM206" s="266"/>
      <c r="AN206" s="266"/>
      <c r="AO206" s="267"/>
      <c r="AP206" s="268"/>
      <c r="AQ206" s="269"/>
      <c r="AR206" s="266"/>
      <c r="AS206" s="267"/>
      <c r="AT206" s="268"/>
      <c r="AU206" s="266"/>
      <c r="AV206" s="267"/>
      <c r="AW206" s="268"/>
    </row>
    <row r="207" spans="1:49" s="239" customFormat="1" x14ac:dyDescent="0.25">
      <c r="A207" s="239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160</v>
      </c>
      <c r="H207" s="27" t="s">
        <v>161</v>
      </c>
      <c r="I207" s="27" t="s">
        <v>174</v>
      </c>
      <c r="J207" s="27" t="s">
        <v>175</v>
      </c>
      <c r="K207" s="27" t="s">
        <v>213</v>
      </c>
      <c r="L207" s="27" t="s">
        <v>214</v>
      </c>
      <c r="M207" s="28"/>
      <c r="N207" s="28"/>
      <c r="O207" s="28"/>
      <c r="P207" s="259">
        <v>431</v>
      </c>
      <c r="Q207" s="266"/>
      <c r="R207" s="267"/>
      <c r="S207" s="268"/>
      <c r="T207" s="266"/>
      <c r="U207" s="267"/>
      <c r="V207" s="268"/>
      <c r="W207" s="266"/>
      <c r="X207" s="267"/>
      <c r="Y207" s="268"/>
      <c r="Z207" s="263">
        <f>ROUND(M416,0)</f>
        <v>0</v>
      </c>
      <c r="AA207" s="261">
        <f>ROUND(N416,0)</f>
        <v>0</v>
      </c>
      <c r="AB207" s="262">
        <f>ROUND(O416,0)</f>
        <v>0</v>
      </c>
      <c r="AC207" s="266"/>
      <c r="AD207" s="267"/>
      <c r="AE207" s="268"/>
      <c r="AF207" s="260">
        <f t="shared" si="25"/>
        <v>0</v>
      </c>
      <c r="AG207" s="261">
        <f t="shared" si="25"/>
        <v>0</v>
      </c>
      <c r="AH207" s="262">
        <f t="shared" si="25"/>
        <v>0</v>
      </c>
      <c r="AI207" s="264"/>
      <c r="AJ207" s="265"/>
      <c r="AK207" s="266"/>
      <c r="AL207" s="266"/>
      <c r="AM207" s="266"/>
      <c r="AN207" s="266"/>
      <c r="AO207" s="267"/>
      <c r="AP207" s="268"/>
      <c r="AQ207" s="269"/>
      <c r="AR207" s="266"/>
      <c r="AS207" s="267"/>
      <c r="AT207" s="268"/>
      <c r="AU207" s="266"/>
      <c r="AV207" s="267"/>
      <c r="AW207" s="268"/>
    </row>
    <row r="208" spans="1:49" s="239" customFormat="1" x14ac:dyDescent="0.25">
      <c r="A208" s="239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160</v>
      </c>
      <c r="H208" s="27" t="s">
        <v>161</v>
      </c>
      <c r="I208" s="27" t="s">
        <v>168</v>
      </c>
      <c r="J208" s="27" t="s">
        <v>169</v>
      </c>
      <c r="K208" s="27" t="s">
        <v>213</v>
      </c>
      <c r="L208" s="27" t="s">
        <v>214</v>
      </c>
      <c r="M208" s="28"/>
      <c r="N208" s="28"/>
      <c r="O208" s="28"/>
      <c r="P208" s="259">
        <v>451</v>
      </c>
      <c r="Q208" s="266"/>
      <c r="R208" s="267"/>
      <c r="S208" s="268"/>
      <c r="T208" s="266"/>
      <c r="U208" s="267"/>
      <c r="V208" s="268"/>
      <c r="W208" s="260">
        <f t="shared" ref="W208:Y209" si="26">ROUND(SUM(M354),0)</f>
        <v>0</v>
      </c>
      <c r="X208" s="261">
        <f t="shared" si="26"/>
        <v>0</v>
      </c>
      <c r="Y208" s="262">
        <f t="shared" si="26"/>
        <v>0</v>
      </c>
      <c r="Z208" s="264"/>
      <c r="AA208" s="267"/>
      <c r="AB208" s="268"/>
      <c r="AC208" s="260">
        <f>M268</f>
        <v>0</v>
      </c>
      <c r="AD208" s="261">
        <f>N268</f>
        <v>0</v>
      </c>
      <c r="AE208" s="262">
        <f>O268</f>
        <v>0</v>
      </c>
      <c r="AF208" s="266"/>
      <c r="AG208" s="267"/>
      <c r="AH208" s="268"/>
      <c r="AI208" s="264"/>
      <c r="AJ208" s="265"/>
      <c r="AK208" s="266"/>
      <c r="AL208" s="266"/>
      <c r="AM208" s="266"/>
      <c r="AN208" s="266"/>
      <c r="AO208" s="267"/>
      <c r="AP208" s="268"/>
      <c r="AQ208" s="269"/>
      <c r="AR208" s="266"/>
      <c r="AS208" s="267"/>
      <c r="AT208" s="268"/>
      <c r="AU208" s="266"/>
      <c r="AV208" s="267"/>
      <c r="AW208" s="268"/>
    </row>
    <row r="209" spans="1:49" s="270" customFormat="1" ht="15.75" thickBot="1" x14ac:dyDescent="0.3">
      <c r="B209" s="271"/>
      <c r="C209" s="271"/>
      <c r="D209" s="271"/>
      <c r="E209" s="222"/>
      <c r="F209" s="222"/>
      <c r="G209" s="272" t="s">
        <v>170</v>
      </c>
      <c r="H209" s="272" t="s">
        <v>171</v>
      </c>
      <c r="I209" s="223"/>
      <c r="J209" s="223"/>
      <c r="K209" s="223"/>
      <c r="L209" s="223"/>
      <c r="M209" s="224">
        <f>SUM(M210:M225)</f>
        <v>0</v>
      </c>
      <c r="N209" s="224">
        <f t="shared" ref="N209:O209" si="27">SUM(N210:N225)</f>
        <v>0</v>
      </c>
      <c r="O209" s="224">
        <f t="shared" si="27"/>
        <v>0</v>
      </c>
      <c r="P209" s="282">
        <v>452</v>
      </c>
      <c r="Q209" s="283"/>
      <c r="R209" s="284"/>
      <c r="S209" s="285"/>
      <c r="T209" s="283"/>
      <c r="U209" s="284"/>
      <c r="V209" s="285"/>
      <c r="W209" s="286">
        <f t="shared" si="26"/>
        <v>0</v>
      </c>
      <c r="X209" s="287">
        <f t="shared" si="26"/>
        <v>0</v>
      </c>
      <c r="Y209" s="288">
        <f t="shared" si="26"/>
        <v>0</v>
      </c>
      <c r="Z209" s="289">
        <f>ROUND(M417,0)</f>
        <v>0</v>
      </c>
      <c r="AA209" s="287">
        <f>ROUND(N417,0)</f>
        <v>0</v>
      </c>
      <c r="AB209" s="288">
        <f>ROUND(O417,0)</f>
        <v>0</v>
      </c>
      <c r="AC209" s="283"/>
      <c r="AD209" s="284"/>
      <c r="AE209" s="285"/>
      <c r="AF209" s="283"/>
      <c r="AG209" s="284"/>
      <c r="AH209" s="285"/>
      <c r="AI209" s="264"/>
      <c r="AJ209" s="265"/>
      <c r="AK209" s="283"/>
      <c r="AL209" s="283"/>
      <c r="AM209" s="283"/>
      <c r="AN209" s="283"/>
      <c r="AO209" s="284"/>
      <c r="AP209" s="285"/>
      <c r="AQ209" s="269"/>
      <c r="AR209" s="283"/>
      <c r="AS209" s="284"/>
      <c r="AT209" s="285"/>
      <c r="AU209" s="283"/>
      <c r="AV209" s="284"/>
      <c r="AW209" s="285"/>
    </row>
    <row r="210" spans="1:49" s="270" customFormat="1" x14ac:dyDescent="0.25">
      <c r="A210" s="270" t="s">
        <v>406</v>
      </c>
      <c r="B210" s="273" t="s">
        <v>409</v>
      </c>
      <c r="C210" s="273" t="s">
        <v>78</v>
      </c>
      <c r="D210" s="273" t="s">
        <v>79</v>
      </c>
      <c r="E210" s="274" t="s">
        <v>80</v>
      </c>
      <c r="F210" s="274" t="s">
        <v>81</v>
      </c>
      <c r="G210" s="274" t="s">
        <v>170</v>
      </c>
      <c r="H210" s="274" t="s">
        <v>171</v>
      </c>
      <c r="I210" s="274" t="s">
        <v>84</v>
      </c>
      <c r="J210" s="274" t="s">
        <v>85</v>
      </c>
      <c r="K210" s="274" t="s">
        <v>213</v>
      </c>
      <c r="L210" s="274" t="s">
        <v>214</v>
      </c>
      <c r="M210" s="275"/>
      <c r="N210" s="275"/>
      <c r="O210" s="275"/>
    </row>
    <row r="211" spans="1:49" s="270" customFormat="1" x14ac:dyDescent="0.25">
      <c r="A211" s="270" t="s">
        <v>406</v>
      </c>
      <c r="B211" s="273" t="s">
        <v>409</v>
      </c>
      <c r="C211" s="273" t="s">
        <v>78</v>
      </c>
      <c r="D211" s="273" t="s">
        <v>79</v>
      </c>
      <c r="E211" s="274" t="s">
        <v>80</v>
      </c>
      <c r="F211" s="274" t="s">
        <v>81</v>
      </c>
      <c r="G211" s="274" t="s">
        <v>170</v>
      </c>
      <c r="H211" s="274" t="s">
        <v>171</v>
      </c>
      <c r="I211" s="274" t="s">
        <v>90</v>
      </c>
      <c r="J211" s="274" t="s">
        <v>91</v>
      </c>
      <c r="K211" s="274" t="s">
        <v>213</v>
      </c>
      <c r="L211" s="274" t="s">
        <v>214</v>
      </c>
      <c r="M211" s="275"/>
      <c r="N211" s="275"/>
      <c r="O211" s="275"/>
    </row>
    <row r="212" spans="1:49" s="270" customFormat="1" x14ac:dyDescent="0.25">
      <c r="A212" s="270" t="s">
        <v>406</v>
      </c>
      <c r="B212" s="273" t="s">
        <v>409</v>
      </c>
      <c r="C212" s="273" t="s">
        <v>78</v>
      </c>
      <c r="D212" s="273" t="s">
        <v>79</v>
      </c>
      <c r="E212" s="274" t="s">
        <v>80</v>
      </c>
      <c r="F212" s="274" t="s">
        <v>81</v>
      </c>
      <c r="G212" s="274" t="s">
        <v>170</v>
      </c>
      <c r="H212" s="274" t="s">
        <v>171</v>
      </c>
      <c r="I212" s="274" t="s">
        <v>92</v>
      </c>
      <c r="J212" s="274" t="s">
        <v>93</v>
      </c>
      <c r="K212" s="274" t="s">
        <v>213</v>
      </c>
      <c r="L212" s="274" t="s">
        <v>214</v>
      </c>
      <c r="M212" s="275"/>
      <c r="N212" s="275"/>
      <c r="O212" s="275"/>
    </row>
    <row r="213" spans="1:49" s="270" customFormat="1" x14ac:dyDescent="0.25">
      <c r="A213" s="270" t="s">
        <v>406</v>
      </c>
      <c r="B213" s="273" t="s">
        <v>409</v>
      </c>
      <c r="C213" s="273" t="s">
        <v>78</v>
      </c>
      <c r="D213" s="273" t="s">
        <v>79</v>
      </c>
      <c r="E213" s="274" t="s">
        <v>80</v>
      </c>
      <c r="F213" s="274" t="s">
        <v>81</v>
      </c>
      <c r="G213" s="274" t="s">
        <v>170</v>
      </c>
      <c r="H213" s="274" t="s">
        <v>171</v>
      </c>
      <c r="I213" s="274" t="s">
        <v>134</v>
      </c>
      <c r="J213" s="274" t="s">
        <v>135</v>
      </c>
      <c r="K213" s="274" t="s">
        <v>213</v>
      </c>
      <c r="L213" s="274" t="s">
        <v>214</v>
      </c>
      <c r="M213" s="275"/>
      <c r="N213" s="275"/>
      <c r="O213" s="275"/>
    </row>
    <row r="214" spans="1:49" s="270" customFormat="1" x14ac:dyDescent="0.25">
      <c r="A214" s="270" t="s">
        <v>406</v>
      </c>
      <c r="B214" s="273" t="s">
        <v>409</v>
      </c>
      <c r="C214" s="273" t="s">
        <v>78</v>
      </c>
      <c r="D214" s="273" t="s">
        <v>79</v>
      </c>
      <c r="E214" s="274" t="s">
        <v>80</v>
      </c>
      <c r="F214" s="274" t="s">
        <v>81</v>
      </c>
      <c r="G214" s="274" t="s">
        <v>170</v>
      </c>
      <c r="H214" s="274" t="s">
        <v>171</v>
      </c>
      <c r="I214" s="274" t="s">
        <v>94</v>
      </c>
      <c r="J214" s="274" t="s">
        <v>95</v>
      </c>
      <c r="K214" s="274" t="s">
        <v>213</v>
      </c>
      <c r="L214" s="274" t="s">
        <v>214</v>
      </c>
      <c r="M214" s="275"/>
      <c r="N214" s="275"/>
      <c r="O214" s="275"/>
    </row>
    <row r="215" spans="1:49" s="270" customFormat="1" x14ac:dyDescent="0.25">
      <c r="A215" s="270" t="s">
        <v>406</v>
      </c>
      <c r="B215" s="273" t="s">
        <v>409</v>
      </c>
      <c r="C215" s="273" t="s">
        <v>78</v>
      </c>
      <c r="D215" s="273" t="s">
        <v>79</v>
      </c>
      <c r="E215" s="274" t="s">
        <v>80</v>
      </c>
      <c r="F215" s="274" t="s">
        <v>81</v>
      </c>
      <c r="G215" s="274" t="s">
        <v>170</v>
      </c>
      <c r="H215" s="274" t="s">
        <v>171</v>
      </c>
      <c r="I215" s="274" t="s">
        <v>172</v>
      </c>
      <c r="J215" s="274" t="s">
        <v>173</v>
      </c>
      <c r="K215" s="274" t="s">
        <v>213</v>
      </c>
      <c r="L215" s="274" t="s">
        <v>214</v>
      </c>
      <c r="M215" s="275"/>
      <c r="N215" s="275"/>
      <c r="O215" s="275"/>
    </row>
    <row r="216" spans="1:49" s="270" customFormat="1" x14ac:dyDescent="0.25">
      <c r="A216" s="270" t="s">
        <v>406</v>
      </c>
      <c r="B216" s="273" t="s">
        <v>409</v>
      </c>
      <c r="C216" s="273" t="s">
        <v>78</v>
      </c>
      <c r="D216" s="273" t="s">
        <v>79</v>
      </c>
      <c r="E216" s="274" t="s">
        <v>80</v>
      </c>
      <c r="F216" s="274" t="s">
        <v>81</v>
      </c>
      <c r="G216" s="274" t="s">
        <v>170</v>
      </c>
      <c r="H216" s="274" t="s">
        <v>171</v>
      </c>
      <c r="I216" s="274" t="s">
        <v>136</v>
      </c>
      <c r="J216" s="274" t="s">
        <v>137</v>
      </c>
      <c r="K216" s="274" t="s">
        <v>213</v>
      </c>
      <c r="L216" s="274" t="s">
        <v>214</v>
      </c>
      <c r="M216" s="275"/>
      <c r="N216" s="275"/>
      <c r="O216" s="275"/>
    </row>
    <row r="217" spans="1:49" s="270" customFormat="1" x14ac:dyDescent="0.25">
      <c r="A217" s="270" t="s">
        <v>406</v>
      </c>
      <c r="B217" s="273" t="s">
        <v>409</v>
      </c>
      <c r="C217" s="273" t="s">
        <v>78</v>
      </c>
      <c r="D217" s="273" t="s">
        <v>79</v>
      </c>
      <c r="E217" s="274" t="s">
        <v>80</v>
      </c>
      <c r="F217" s="274" t="s">
        <v>81</v>
      </c>
      <c r="G217" s="274" t="s">
        <v>170</v>
      </c>
      <c r="H217" s="274" t="s">
        <v>171</v>
      </c>
      <c r="I217" s="274" t="s">
        <v>215</v>
      </c>
      <c r="J217" s="274" t="s">
        <v>216</v>
      </c>
      <c r="K217" s="274" t="s">
        <v>213</v>
      </c>
      <c r="L217" s="274" t="s">
        <v>214</v>
      </c>
      <c r="M217" s="275"/>
      <c r="N217" s="275"/>
      <c r="O217" s="275"/>
    </row>
    <row r="218" spans="1:49" s="270" customFormat="1" x14ac:dyDescent="0.25">
      <c r="A218" s="270" t="s">
        <v>406</v>
      </c>
      <c r="B218" s="273" t="s">
        <v>409</v>
      </c>
      <c r="C218" s="273" t="s">
        <v>78</v>
      </c>
      <c r="D218" s="273" t="s">
        <v>79</v>
      </c>
      <c r="E218" s="274" t="s">
        <v>80</v>
      </c>
      <c r="F218" s="274" t="s">
        <v>81</v>
      </c>
      <c r="G218" s="274" t="s">
        <v>170</v>
      </c>
      <c r="H218" s="274" t="s">
        <v>171</v>
      </c>
      <c r="I218" s="274" t="s">
        <v>182</v>
      </c>
      <c r="J218" s="274" t="s">
        <v>183</v>
      </c>
      <c r="K218" s="274" t="s">
        <v>213</v>
      </c>
      <c r="L218" s="274" t="s">
        <v>214</v>
      </c>
      <c r="M218" s="275"/>
      <c r="N218" s="275"/>
      <c r="O218" s="275"/>
    </row>
    <row r="219" spans="1:49" s="270" customFormat="1" x14ac:dyDescent="0.25">
      <c r="A219" s="270" t="s">
        <v>406</v>
      </c>
      <c r="B219" s="273" t="s">
        <v>409</v>
      </c>
      <c r="C219" s="273" t="s">
        <v>78</v>
      </c>
      <c r="D219" s="273" t="s">
        <v>79</v>
      </c>
      <c r="E219" s="274" t="s">
        <v>80</v>
      </c>
      <c r="F219" s="274" t="s">
        <v>81</v>
      </c>
      <c r="G219" s="274" t="s">
        <v>170</v>
      </c>
      <c r="H219" s="274" t="s">
        <v>171</v>
      </c>
      <c r="I219" s="274" t="s">
        <v>132</v>
      </c>
      <c r="J219" s="274" t="s">
        <v>133</v>
      </c>
      <c r="K219" s="274" t="s">
        <v>213</v>
      </c>
      <c r="L219" s="274" t="s">
        <v>214</v>
      </c>
      <c r="M219" s="275"/>
      <c r="N219" s="275"/>
      <c r="O219" s="275"/>
    </row>
    <row r="220" spans="1:49" s="270" customFormat="1" x14ac:dyDescent="0.25">
      <c r="A220" s="270" t="s">
        <v>406</v>
      </c>
      <c r="B220" s="273" t="s">
        <v>409</v>
      </c>
      <c r="C220" s="273" t="s">
        <v>78</v>
      </c>
      <c r="D220" s="273" t="s">
        <v>79</v>
      </c>
      <c r="E220" s="274" t="s">
        <v>80</v>
      </c>
      <c r="F220" s="274" t="s">
        <v>81</v>
      </c>
      <c r="G220" s="274" t="s">
        <v>170</v>
      </c>
      <c r="H220" s="274" t="s">
        <v>171</v>
      </c>
      <c r="I220" s="274" t="s">
        <v>199</v>
      </c>
      <c r="J220" s="274" t="s">
        <v>200</v>
      </c>
      <c r="K220" s="274" t="s">
        <v>213</v>
      </c>
      <c r="L220" s="274" t="s">
        <v>214</v>
      </c>
      <c r="M220" s="275"/>
      <c r="N220" s="275"/>
      <c r="O220" s="275"/>
    </row>
    <row r="221" spans="1:49" s="270" customFormat="1" x14ac:dyDescent="0.25">
      <c r="A221" s="270" t="s">
        <v>406</v>
      </c>
      <c r="B221" s="273" t="s">
        <v>409</v>
      </c>
      <c r="C221" s="273" t="s">
        <v>78</v>
      </c>
      <c r="D221" s="273" t="s">
        <v>79</v>
      </c>
      <c r="E221" s="274" t="s">
        <v>80</v>
      </c>
      <c r="F221" s="274" t="s">
        <v>81</v>
      </c>
      <c r="G221" s="274" t="s">
        <v>170</v>
      </c>
      <c r="H221" s="274" t="s">
        <v>171</v>
      </c>
      <c r="I221" s="274" t="s">
        <v>116</v>
      </c>
      <c r="J221" s="274" t="s">
        <v>117</v>
      </c>
      <c r="K221" s="274" t="s">
        <v>213</v>
      </c>
      <c r="L221" s="274" t="s">
        <v>214</v>
      </c>
      <c r="M221" s="275"/>
      <c r="N221" s="275"/>
      <c r="O221" s="275"/>
    </row>
    <row r="222" spans="1:49" s="270" customFormat="1" x14ac:dyDescent="0.25">
      <c r="A222" s="270" t="s">
        <v>406</v>
      </c>
      <c r="B222" s="273" t="s">
        <v>409</v>
      </c>
      <c r="C222" s="273" t="s">
        <v>78</v>
      </c>
      <c r="D222" s="273" t="s">
        <v>79</v>
      </c>
      <c r="E222" s="274" t="s">
        <v>80</v>
      </c>
      <c r="F222" s="274" t="s">
        <v>81</v>
      </c>
      <c r="G222" s="274" t="s">
        <v>170</v>
      </c>
      <c r="H222" s="274" t="s">
        <v>171</v>
      </c>
      <c r="I222" s="274" t="s">
        <v>144</v>
      </c>
      <c r="J222" s="274" t="s">
        <v>145</v>
      </c>
      <c r="K222" s="274" t="s">
        <v>213</v>
      </c>
      <c r="L222" s="274" t="s">
        <v>214</v>
      </c>
      <c r="M222" s="275"/>
      <c r="N222" s="275"/>
      <c r="O222" s="275"/>
    </row>
    <row r="223" spans="1:49" s="270" customFormat="1" x14ac:dyDescent="0.25">
      <c r="A223" s="270" t="s">
        <v>406</v>
      </c>
      <c r="B223" s="273" t="s">
        <v>409</v>
      </c>
      <c r="C223" s="273" t="s">
        <v>78</v>
      </c>
      <c r="D223" s="273" t="s">
        <v>79</v>
      </c>
      <c r="E223" s="274" t="s">
        <v>80</v>
      </c>
      <c r="F223" s="274" t="s">
        <v>81</v>
      </c>
      <c r="G223" s="274" t="s">
        <v>170</v>
      </c>
      <c r="H223" s="274" t="s">
        <v>171</v>
      </c>
      <c r="I223" s="274" t="s">
        <v>146</v>
      </c>
      <c r="J223" s="274" t="s">
        <v>147</v>
      </c>
      <c r="K223" s="274" t="s">
        <v>213</v>
      </c>
      <c r="L223" s="274" t="s">
        <v>214</v>
      </c>
      <c r="M223" s="275"/>
      <c r="N223" s="275"/>
      <c r="O223" s="275"/>
    </row>
    <row r="224" spans="1:49" s="270" customFormat="1" x14ac:dyDescent="0.25">
      <c r="A224" s="270" t="s">
        <v>406</v>
      </c>
      <c r="B224" s="273" t="s">
        <v>409</v>
      </c>
      <c r="C224" s="273" t="s">
        <v>78</v>
      </c>
      <c r="D224" s="273" t="s">
        <v>79</v>
      </c>
      <c r="E224" s="274" t="s">
        <v>80</v>
      </c>
      <c r="F224" s="274" t="s">
        <v>81</v>
      </c>
      <c r="G224" s="274" t="s">
        <v>170</v>
      </c>
      <c r="H224" s="274" t="s">
        <v>171</v>
      </c>
      <c r="I224" s="274" t="s">
        <v>98</v>
      </c>
      <c r="J224" s="274" t="s">
        <v>99</v>
      </c>
      <c r="K224" s="274" t="s">
        <v>213</v>
      </c>
      <c r="L224" s="274" t="s">
        <v>214</v>
      </c>
      <c r="M224" s="275"/>
      <c r="N224" s="275"/>
      <c r="O224" s="275"/>
    </row>
    <row r="225" spans="1:15" s="270" customFormat="1" x14ac:dyDescent="0.25">
      <c r="A225" s="270" t="s">
        <v>406</v>
      </c>
      <c r="B225" s="273" t="s">
        <v>409</v>
      </c>
      <c r="C225" s="273" t="s">
        <v>78</v>
      </c>
      <c r="D225" s="273" t="s">
        <v>79</v>
      </c>
      <c r="E225" s="274" t="s">
        <v>80</v>
      </c>
      <c r="F225" s="274" t="s">
        <v>81</v>
      </c>
      <c r="G225" s="274" t="s">
        <v>170</v>
      </c>
      <c r="H225" s="274" t="s">
        <v>171</v>
      </c>
      <c r="I225" s="274" t="s">
        <v>203</v>
      </c>
      <c r="J225" s="274" t="s">
        <v>204</v>
      </c>
      <c r="K225" s="274" t="s">
        <v>213</v>
      </c>
      <c r="L225" s="274" t="s">
        <v>214</v>
      </c>
      <c r="M225" s="275"/>
      <c r="N225" s="275"/>
      <c r="O225" s="275"/>
    </row>
    <row r="226" spans="1:15" x14ac:dyDescent="0.25">
      <c r="B226" s="271"/>
      <c r="C226" s="271"/>
      <c r="D226" s="271"/>
      <c r="E226" s="222"/>
      <c r="F226" s="222"/>
      <c r="G226" s="222" t="s">
        <v>150</v>
      </c>
      <c r="H226" s="222" t="s">
        <v>151</v>
      </c>
      <c r="I226" s="223"/>
      <c r="J226" s="223"/>
      <c r="K226" s="223"/>
      <c r="L226" s="223"/>
      <c r="M226" s="224">
        <f>SUM(M227:M268)</f>
        <v>127000</v>
      </c>
      <c r="N226" s="224">
        <f t="shared" ref="N226:O226" si="28">SUM(N227:N268)</f>
        <v>127000</v>
      </c>
      <c r="O226" s="224">
        <f t="shared" si="28"/>
        <v>127000</v>
      </c>
    </row>
    <row r="227" spans="1:15" s="239" customFormat="1" x14ac:dyDescent="0.25">
      <c r="A227" s="239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7" t="s">
        <v>150</v>
      </c>
      <c r="H227" s="27" t="s">
        <v>151</v>
      </c>
      <c r="I227" s="27" t="s">
        <v>84</v>
      </c>
      <c r="J227" s="27" t="s">
        <v>85</v>
      </c>
      <c r="K227" s="27" t="s">
        <v>213</v>
      </c>
      <c r="L227" s="27" t="s">
        <v>214</v>
      </c>
      <c r="M227" s="28"/>
      <c r="N227" s="28"/>
      <c r="O227" s="28"/>
    </row>
    <row r="228" spans="1:15" s="239" customFormat="1" x14ac:dyDescent="0.25">
      <c r="A228" s="239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150</v>
      </c>
      <c r="H228" s="27" t="s">
        <v>151</v>
      </c>
      <c r="I228" s="27" t="s">
        <v>88</v>
      </c>
      <c r="J228" s="27" t="s">
        <v>89</v>
      </c>
      <c r="K228" s="27" t="s">
        <v>213</v>
      </c>
      <c r="L228" s="27" t="s">
        <v>214</v>
      </c>
      <c r="M228" s="28"/>
      <c r="N228" s="28"/>
      <c r="O228" s="28"/>
    </row>
    <row r="229" spans="1:15" s="239" customFormat="1" x14ac:dyDescent="0.25">
      <c r="A229" s="23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 t="s">
        <v>150</v>
      </c>
      <c r="H229" s="27" t="s">
        <v>151</v>
      </c>
      <c r="I229" s="27" t="s">
        <v>124</v>
      </c>
      <c r="J229" s="27" t="s">
        <v>125</v>
      </c>
      <c r="K229" s="27" t="s">
        <v>213</v>
      </c>
      <c r="L229" s="27" t="s">
        <v>214</v>
      </c>
      <c r="M229" s="28"/>
      <c r="N229" s="28"/>
      <c r="O229" s="28"/>
    </row>
    <row r="230" spans="1:15" s="239" customFormat="1" x14ac:dyDescent="0.25">
      <c r="A230" s="239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150</v>
      </c>
      <c r="H230" s="27" t="s">
        <v>151</v>
      </c>
      <c r="I230" s="27" t="s">
        <v>90</v>
      </c>
      <c r="J230" s="27" t="s">
        <v>91</v>
      </c>
      <c r="K230" s="27" t="s">
        <v>213</v>
      </c>
      <c r="L230" s="27" t="s">
        <v>214</v>
      </c>
      <c r="M230" s="28"/>
      <c r="N230" s="28"/>
      <c r="O230" s="28"/>
    </row>
    <row r="231" spans="1:15" s="239" customFormat="1" x14ac:dyDescent="0.25">
      <c r="A231" s="239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150</v>
      </c>
      <c r="H231" s="27" t="s">
        <v>151</v>
      </c>
      <c r="I231" s="27" t="s">
        <v>92</v>
      </c>
      <c r="J231" s="27" t="s">
        <v>93</v>
      </c>
      <c r="K231" s="27" t="s">
        <v>213</v>
      </c>
      <c r="L231" s="27" t="s">
        <v>214</v>
      </c>
      <c r="M231" s="28"/>
      <c r="N231" s="28"/>
      <c r="O231" s="28"/>
    </row>
    <row r="232" spans="1:15" s="239" customFormat="1" x14ac:dyDescent="0.25">
      <c r="A232" s="239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7" t="s">
        <v>150</v>
      </c>
      <c r="H232" s="27" t="s">
        <v>151</v>
      </c>
      <c r="I232" s="27" t="s">
        <v>134</v>
      </c>
      <c r="J232" s="27" t="s">
        <v>135</v>
      </c>
      <c r="K232" s="27" t="s">
        <v>213</v>
      </c>
      <c r="L232" s="27" t="s">
        <v>214</v>
      </c>
      <c r="M232" s="28">
        <v>10000</v>
      </c>
      <c r="N232" s="28">
        <v>10000</v>
      </c>
      <c r="O232" s="28">
        <v>10000</v>
      </c>
    </row>
    <row r="233" spans="1:15" s="239" customFormat="1" x14ac:dyDescent="0.25">
      <c r="A233" s="239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150</v>
      </c>
      <c r="H233" s="27" t="s">
        <v>151</v>
      </c>
      <c r="I233" s="27" t="s">
        <v>94</v>
      </c>
      <c r="J233" s="27" t="s">
        <v>95</v>
      </c>
      <c r="K233" s="27" t="s">
        <v>213</v>
      </c>
      <c r="L233" s="27" t="s">
        <v>214</v>
      </c>
      <c r="M233" s="28"/>
      <c r="N233" s="28"/>
      <c r="O233" s="28"/>
    </row>
    <row r="234" spans="1:15" s="239" customFormat="1" x14ac:dyDescent="0.25">
      <c r="A234" s="239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150</v>
      </c>
      <c r="H234" s="27" t="s">
        <v>151</v>
      </c>
      <c r="I234" s="27" t="s">
        <v>172</v>
      </c>
      <c r="J234" s="27" t="s">
        <v>173</v>
      </c>
      <c r="K234" s="27" t="s">
        <v>213</v>
      </c>
      <c r="L234" s="27" t="s">
        <v>214</v>
      </c>
      <c r="M234" s="28"/>
      <c r="N234" s="28"/>
      <c r="O234" s="28"/>
    </row>
    <row r="235" spans="1:15" s="239" customFormat="1" x14ac:dyDescent="0.25">
      <c r="A235" s="239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150</v>
      </c>
      <c r="H235" s="27" t="s">
        <v>151</v>
      </c>
      <c r="I235" s="27" t="s">
        <v>136</v>
      </c>
      <c r="J235" s="27" t="s">
        <v>137</v>
      </c>
      <c r="K235" s="27" t="s">
        <v>213</v>
      </c>
      <c r="L235" s="27" t="s">
        <v>214</v>
      </c>
      <c r="M235" s="28">
        <v>1000</v>
      </c>
      <c r="N235" s="28">
        <v>1000</v>
      </c>
      <c r="O235" s="28">
        <v>1000</v>
      </c>
    </row>
    <row r="236" spans="1:15" s="239" customFormat="1" x14ac:dyDescent="0.25">
      <c r="A236" s="239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150</v>
      </c>
      <c r="H236" s="27" t="s">
        <v>151</v>
      </c>
      <c r="I236" s="27" t="s">
        <v>178</v>
      </c>
      <c r="J236" s="27" t="s">
        <v>179</v>
      </c>
      <c r="K236" s="27" t="s">
        <v>213</v>
      </c>
      <c r="L236" s="27" t="s">
        <v>214</v>
      </c>
      <c r="M236" s="28"/>
      <c r="N236" s="28"/>
      <c r="O236" s="28"/>
    </row>
    <row r="237" spans="1:15" s="239" customFormat="1" x14ac:dyDescent="0.25">
      <c r="A237" s="239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150</v>
      </c>
      <c r="H237" s="27" t="s">
        <v>151</v>
      </c>
      <c r="I237" s="27" t="s">
        <v>154</v>
      </c>
      <c r="J237" s="27" t="s">
        <v>155</v>
      </c>
      <c r="K237" s="27" t="s">
        <v>213</v>
      </c>
      <c r="L237" s="27" t="s">
        <v>214</v>
      </c>
      <c r="M237" s="28"/>
      <c r="N237" s="28"/>
      <c r="O237" s="28"/>
    </row>
    <row r="238" spans="1:15" s="239" customFormat="1" x14ac:dyDescent="0.25">
      <c r="A238" s="239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150</v>
      </c>
      <c r="H238" s="27" t="s">
        <v>151</v>
      </c>
      <c r="I238" s="27" t="s">
        <v>164</v>
      </c>
      <c r="J238" s="27" t="s">
        <v>165</v>
      </c>
      <c r="K238" s="27" t="s">
        <v>213</v>
      </c>
      <c r="L238" s="27" t="s">
        <v>214</v>
      </c>
      <c r="M238" s="28"/>
      <c r="N238" s="28"/>
      <c r="O238" s="28"/>
    </row>
    <row r="239" spans="1:15" s="239" customFormat="1" x14ac:dyDescent="0.25">
      <c r="A239" s="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150</v>
      </c>
      <c r="H239" s="27" t="s">
        <v>151</v>
      </c>
      <c r="I239" s="27" t="s">
        <v>180</v>
      </c>
      <c r="J239" s="27" t="s">
        <v>181</v>
      </c>
      <c r="K239" s="27" t="s">
        <v>213</v>
      </c>
      <c r="L239" s="27" t="s">
        <v>214</v>
      </c>
      <c r="M239" s="28"/>
      <c r="N239" s="28"/>
      <c r="O239" s="28"/>
    </row>
    <row r="240" spans="1:15" s="239" customFormat="1" x14ac:dyDescent="0.25">
      <c r="A240" s="239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150</v>
      </c>
      <c r="H240" s="27" t="s">
        <v>151</v>
      </c>
      <c r="I240" s="27" t="s">
        <v>215</v>
      </c>
      <c r="J240" s="27" t="s">
        <v>216</v>
      </c>
      <c r="K240" s="27" t="s">
        <v>213</v>
      </c>
      <c r="L240" s="27" t="s">
        <v>214</v>
      </c>
      <c r="M240" s="28"/>
      <c r="N240" s="28"/>
      <c r="O240" s="28"/>
    </row>
    <row r="241" spans="1:15" s="239" customFormat="1" x14ac:dyDescent="0.25">
      <c r="A241" s="239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7" t="s">
        <v>150</v>
      </c>
      <c r="H241" s="27" t="s">
        <v>151</v>
      </c>
      <c r="I241" s="27" t="s">
        <v>182</v>
      </c>
      <c r="J241" s="27" t="s">
        <v>183</v>
      </c>
      <c r="K241" s="27" t="s">
        <v>213</v>
      </c>
      <c r="L241" s="27" t="s">
        <v>214</v>
      </c>
      <c r="M241" s="28"/>
      <c r="N241" s="28"/>
      <c r="O241" s="28"/>
    </row>
    <row r="242" spans="1:15" s="239" customFormat="1" x14ac:dyDescent="0.25">
      <c r="A242" s="239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7" t="s">
        <v>150</v>
      </c>
      <c r="H242" s="27" t="s">
        <v>151</v>
      </c>
      <c r="I242" s="27" t="s">
        <v>156</v>
      </c>
      <c r="J242" s="27" t="s">
        <v>157</v>
      </c>
      <c r="K242" s="27" t="s">
        <v>213</v>
      </c>
      <c r="L242" s="27" t="s">
        <v>214</v>
      </c>
      <c r="M242" s="28"/>
      <c r="N242" s="28"/>
      <c r="O242" s="28"/>
    </row>
    <row r="243" spans="1:15" s="239" customFormat="1" x14ac:dyDescent="0.25">
      <c r="A243" s="239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150</v>
      </c>
      <c r="H243" s="27" t="s">
        <v>151</v>
      </c>
      <c r="I243" s="27" t="s">
        <v>132</v>
      </c>
      <c r="J243" s="27" t="s">
        <v>133</v>
      </c>
      <c r="K243" s="27" t="s">
        <v>213</v>
      </c>
      <c r="L243" s="27" t="s">
        <v>214</v>
      </c>
      <c r="M243" s="28"/>
      <c r="N243" s="28"/>
      <c r="O243" s="28"/>
    </row>
    <row r="244" spans="1:15" s="239" customFormat="1" x14ac:dyDescent="0.25">
      <c r="A244" s="239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150</v>
      </c>
      <c r="H244" s="27" t="s">
        <v>151</v>
      </c>
      <c r="I244" s="27" t="s">
        <v>199</v>
      </c>
      <c r="J244" s="27" t="s">
        <v>200</v>
      </c>
      <c r="K244" s="27" t="s">
        <v>213</v>
      </c>
      <c r="L244" s="27" t="s">
        <v>214</v>
      </c>
      <c r="M244" s="28"/>
      <c r="N244" s="28"/>
      <c r="O244" s="28"/>
    </row>
    <row r="245" spans="1:15" s="239" customFormat="1" x14ac:dyDescent="0.25">
      <c r="A245" s="239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150</v>
      </c>
      <c r="H245" s="27" t="s">
        <v>151</v>
      </c>
      <c r="I245" s="27" t="s">
        <v>96</v>
      </c>
      <c r="J245" s="27" t="s">
        <v>97</v>
      </c>
      <c r="K245" s="27" t="s">
        <v>213</v>
      </c>
      <c r="L245" s="27" t="s">
        <v>214</v>
      </c>
      <c r="M245" s="28"/>
      <c r="N245" s="28"/>
      <c r="O245" s="28"/>
    </row>
    <row r="246" spans="1:15" s="239" customFormat="1" x14ac:dyDescent="0.25">
      <c r="A246" s="239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150</v>
      </c>
      <c r="H246" s="27" t="s">
        <v>151</v>
      </c>
      <c r="I246" s="27" t="s">
        <v>116</v>
      </c>
      <c r="J246" s="27" t="s">
        <v>117</v>
      </c>
      <c r="K246" s="27" t="s">
        <v>213</v>
      </c>
      <c r="L246" s="27" t="s">
        <v>214</v>
      </c>
      <c r="M246" s="28">
        <v>30000</v>
      </c>
      <c r="N246" s="28">
        <v>30000</v>
      </c>
      <c r="O246" s="28">
        <v>30000</v>
      </c>
    </row>
    <row r="247" spans="1:15" s="239" customFormat="1" x14ac:dyDescent="0.25">
      <c r="A247" s="239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7" t="s">
        <v>150</v>
      </c>
      <c r="H247" s="27" t="s">
        <v>151</v>
      </c>
      <c r="I247" s="27" t="s">
        <v>184</v>
      </c>
      <c r="J247" s="27" t="s">
        <v>185</v>
      </c>
      <c r="K247" s="27" t="s">
        <v>213</v>
      </c>
      <c r="L247" s="27" t="s">
        <v>214</v>
      </c>
      <c r="M247" s="28">
        <v>25000</v>
      </c>
      <c r="N247" s="28">
        <v>25000</v>
      </c>
      <c r="O247" s="28">
        <v>25000</v>
      </c>
    </row>
    <row r="248" spans="1:15" s="239" customFormat="1" x14ac:dyDescent="0.25">
      <c r="A248" s="239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7" t="s">
        <v>150</v>
      </c>
      <c r="H248" s="27" t="s">
        <v>151</v>
      </c>
      <c r="I248" s="27" t="s">
        <v>144</v>
      </c>
      <c r="J248" s="27" t="s">
        <v>145</v>
      </c>
      <c r="K248" s="27" t="s">
        <v>213</v>
      </c>
      <c r="L248" s="27" t="s">
        <v>214</v>
      </c>
      <c r="M248" s="28">
        <v>5000</v>
      </c>
      <c r="N248" s="28">
        <v>5000</v>
      </c>
      <c r="O248" s="28">
        <v>5000</v>
      </c>
    </row>
    <row r="249" spans="1:15" s="239" customFormat="1" x14ac:dyDescent="0.25">
      <c r="A249" s="23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150</v>
      </c>
      <c r="H249" s="27" t="s">
        <v>151</v>
      </c>
      <c r="I249" s="27" t="s">
        <v>138</v>
      </c>
      <c r="J249" s="27" t="s">
        <v>139</v>
      </c>
      <c r="K249" s="27" t="s">
        <v>213</v>
      </c>
      <c r="L249" s="27" t="s">
        <v>214</v>
      </c>
      <c r="M249" s="28">
        <v>40000</v>
      </c>
      <c r="N249" s="28">
        <v>40000</v>
      </c>
      <c r="O249" s="28">
        <v>40000</v>
      </c>
    </row>
    <row r="250" spans="1:15" s="239" customFormat="1" x14ac:dyDescent="0.25">
      <c r="A250" s="239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150</v>
      </c>
      <c r="H250" s="27" t="s">
        <v>151</v>
      </c>
      <c r="I250" s="27" t="s">
        <v>146</v>
      </c>
      <c r="J250" s="27" t="s">
        <v>147</v>
      </c>
      <c r="K250" s="27" t="s">
        <v>213</v>
      </c>
      <c r="L250" s="27" t="s">
        <v>214</v>
      </c>
      <c r="M250" s="28">
        <v>10000</v>
      </c>
      <c r="N250" s="28">
        <v>10000</v>
      </c>
      <c r="O250" s="28">
        <v>10000</v>
      </c>
    </row>
    <row r="251" spans="1:15" s="239" customFormat="1" x14ac:dyDescent="0.25">
      <c r="A251" s="239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150</v>
      </c>
      <c r="H251" s="27" t="s">
        <v>151</v>
      </c>
      <c r="I251" s="27" t="s">
        <v>148</v>
      </c>
      <c r="J251" s="27" t="s">
        <v>149</v>
      </c>
      <c r="K251" s="27" t="s">
        <v>213</v>
      </c>
      <c r="L251" s="27" t="s">
        <v>214</v>
      </c>
      <c r="M251" s="28"/>
      <c r="N251" s="28"/>
      <c r="O251" s="28"/>
    </row>
    <row r="252" spans="1:15" s="239" customFormat="1" x14ac:dyDescent="0.25">
      <c r="A252" s="239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150</v>
      </c>
      <c r="H252" s="27" t="s">
        <v>151</v>
      </c>
      <c r="I252" s="27" t="s">
        <v>98</v>
      </c>
      <c r="J252" s="27" t="s">
        <v>99</v>
      </c>
      <c r="K252" s="27" t="s">
        <v>213</v>
      </c>
      <c r="L252" s="27" t="s">
        <v>214</v>
      </c>
      <c r="M252" s="28"/>
      <c r="N252" s="28"/>
      <c r="O252" s="28"/>
    </row>
    <row r="253" spans="1:15" s="239" customFormat="1" x14ac:dyDescent="0.25">
      <c r="A253" s="239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150</v>
      </c>
      <c r="H253" s="27" t="s">
        <v>151</v>
      </c>
      <c r="I253" s="27" t="s">
        <v>104</v>
      </c>
      <c r="J253" s="27" t="s">
        <v>105</v>
      </c>
      <c r="K253" s="27" t="s">
        <v>213</v>
      </c>
      <c r="L253" s="27" t="s">
        <v>214</v>
      </c>
      <c r="M253" s="28"/>
      <c r="N253" s="28"/>
      <c r="O253" s="28"/>
    </row>
    <row r="254" spans="1:15" s="239" customFormat="1" x14ac:dyDescent="0.25">
      <c r="A254" s="239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150</v>
      </c>
      <c r="H254" s="27" t="s">
        <v>151</v>
      </c>
      <c r="I254" s="27" t="s">
        <v>142</v>
      </c>
      <c r="J254" s="27" t="s">
        <v>143</v>
      </c>
      <c r="K254" s="27" t="s">
        <v>213</v>
      </c>
      <c r="L254" s="27" t="s">
        <v>214</v>
      </c>
      <c r="M254" s="28">
        <v>1000</v>
      </c>
      <c r="N254" s="28">
        <v>1000</v>
      </c>
      <c r="O254" s="28">
        <v>1000</v>
      </c>
    </row>
    <row r="255" spans="1:15" s="239" customFormat="1" x14ac:dyDescent="0.25">
      <c r="A255" s="239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150</v>
      </c>
      <c r="H255" s="27" t="s">
        <v>151</v>
      </c>
      <c r="I255" s="27" t="s">
        <v>174</v>
      </c>
      <c r="J255" s="27" t="s">
        <v>175</v>
      </c>
      <c r="K255" s="27" t="s">
        <v>213</v>
      </c>
      <c r="L255" s="27" t="s">
        <v>214</v>
      </c>
      <c r="M255" s="28"/>
      <c r="N255" s="28"/>
      <c r="O255" s="28"/>
    </row>
    <row r="256" spans="1:15" s="239" customFormat="1" x14ac:dyDescent="0.25">
      <c r="A256" s="239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>
        <v>51</v>
      </c>
      <c r="H256" s="27" t="s">
        <v>151</v>
      </c>
      <c r="I256" s="27" t="s">
        <v>152</v>
      </c>
      <c r="J256" s="27" t="s">
        <v>153</v>
      </c>
      <c r="K256" s="27" t="s">
        <v>213</v>
      </c>
      <c r="L256" s="27" t="s">
        <v>214</v>
      </c>
      <c r="M256" s="28"/>
      <c r="N256" s="28"/>
      <c r="O256" s="28"/>
    </row>
    <row r="257" spans="1:15" s="239" customFormat="1" x14ac:dyDescent="0.25">
      <c r="A257" s="239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150</v>
      </c>
      <c r="H257" s="27" t="s">
        <v>151</v>
      </c>
      <c r="I257" s="27" t="s">
        <v>186</v>
      </c>
      <c r="J257" s="27" t="s">
        <v>42</v>
      </c>
      <c r="K257" s="27" t="s">
        <v>213</v>
      </c>
      <c r="L257" s="27" t="s">
        <v>214</v>
      </c>
      <c r="M257" s="28"/>
      <c r="N257" s="28"/>
      <c r="O257" s="28"/>
    </row>
    <row r="258" spans="1:15" s="239" customFormat="1" x14ac:dyDescent="0.25">
      <c r="A258" s="239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150</v>
      </c>
      <c r="H258" s="27" t="s">
        <v>151</v>
      </c>
      <c r="I258" s="27" t="s">
        <v>187</v>
      </c>
      <c r="J258" s="27" t="s">
        <v>188</v>
      </c>
      <c r="K258" s="27" t="s">
        <v>213</v>
      </c>
      <c r="L258" s="27" t="s">
        <v>214</v>
      </c>
      <c r="M258" s="28"/>
      <c r="N258" s="28"/>
      <c r="O258" s="28"/>
    </row>
    <row r="259" spans="1:15" s="239" customFormat="1" x14ac:dyDescent="0.25">
      <c r="A259" s="23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150</v>
      </c>
      <c r="H259" s="27" t="s">
        <v>151</v>
      </c>
      <c r="I259" s="27" t="s">
        <v>114</v>
      </c>
      <c r="J259" s="27" t="s">
        <v>115</v>
      </c>
      <c r="K259" s="27" t="s">
        <v>213</v>
      </c>
      <c r="L259" s="27" t="s">
        <v>214</v>
      </c>
      <c r="M259" s="28"/>
      <c r="N259" s="28"/>
      <c r="O259" s="28"/>
    </row>
    <row r="260" spans="1:15" s="239" customFormat="1" x14ac:dyDescent="0.25">
      <c r="A260" s="239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150</v>
      </c>
      <c r="H260" s="27" t="s">
        <v>151</v>
      </c>
      <c r="I260" s="27" t="s">
        <v>166</v>
      </c>
      <c r="J260" s="27" t="s">
        <v>167</v>
      </c>
      <c r="K260" s="27" t="s">
        <v>213</v>
      </c>
      <c r="L260" s="27" t="s">
        <v>214</v>
      </c>
      <c r="M260" s="28"/>
      <c r="N260" s="28"/>
      <c r="O260" s="28"/>
    </row>
    <row r="261" spans="1:15" s="239" customFormat="1" x14ac:dyDescent="0.25">
      <c r="A261" s="239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150</v>
      </c>
      <c r="H261" s="27" t="s">
        <v>151</v>
      </c>
      <c r="I261" s="27" t="s">
        <v>168</v>
      </c>
      <c r="J261" s="27" t="s">
        <v>169</v>
      </c>
      <c r="K261" s="27" t="s">
        <v>213</v>
      </c>
      <c r="L261" s="27" t="s">
        <v>214</v>
      </c>
      <c r="M261" s="28"/>
      <c r="N261" s="28"/>
      <c r="O261" s="28"/>
    </row>
    <row r="262" spans="1:15" s="239" customFormat="1" x14ac:dyDescent="0.25">
      <c r="A262" s="239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150</v>
      </c>
      <c r="H262" s="27" t="s">
        <v>151</v>
      </c>
      <c r="I262" s="27" t="s">
        <v>191</v>
      </c>
      <c r="J262" s="27" t="s">
        <v>192</v>
      </c>
      <c r="K262" s="27" t="s">
        <v>213</v>
      </c>
      <c r="L262" s="27" t="s">
        <v>214</v>
      </c>
      <c r="M262" s="28"/>
      <c r="N262" s="28"/>
      <c r="O262" s="28"/>
    </row>
    <row r="263" spans="1:15" s="239" customFormat="1" x14ac:dyDescent="0.25">
      <c r="A263" s="239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150</v>
      </c>
      <c r="H263" s="27" t="s">
        <v>151</v>
      </c>
      <c r="I263" s="27" t="s">
        <v>217</v>
      </c>
      <c r="J263" s="27" t="s">
        <v>218</v>
      </c>
      <c r="K263" s="27" t="s">
        <v>213</v>
      </c>
      <c r="L263" s="27" t="s">
        <v>214</v>
      </c>
      <c r="M263" s="28"/>
      <c r="N263" s="28"/>
      <c r="O263" s="28"/>
    </row>
    <row r="264" spans="1:15" s="239" customFormat="1" x14ac:dyDescent="0.25">
      <c r="A264" s="239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150</v>
      </c>
      <c r="H264" s="27" t="s">
        <v>151</v>
      </c>
      <c r="I264" s="27" t="s">
        <v>203</v>
      </c>
      <c r="J264" s="27" t="s">
        <v>204</v>
      </c>
      <c r="K264" s="27" t="s">
        <v>213</v>
      </c>
      <c r="L264" s="27" t="s">
        <v>214</v>
      </c>
      <c r="M264" s="28"/>
      <c r="N264" s="28"/>
      <c r="O264" s="28"/>
    </row>
    <row r="265" spans="1:15" s="239" customFormat="1" x14ac:dyDescent="0.25">
      <c r="A265" s="239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150</v>
      </c>
      <c r="H265" s="27" t="s">
        <v>151</v>
      </c>
      <c r="I265" s="27" t="s">
        <v>193</v>
      </c>
      <c r="J265" s="27" t="s">
        <v>194</v>
      </c>
      <c r="K265" s="27" t="s">
        <v>213</v>
      </c>
      <c r="L265" s="27" t="s">
        <v>214</v>
      </c>
      <c r="M265" s="28">
        <v>5000</v>
      </c>
      <c r="N265" s="28">
        <v>5000</v>
      </c>
      <c r="O265" s="28">
        <v>5000</v>
      </c>
    </row>
    <row r="266" spans="1:15" s="239" customFormat="1" x14ac:dyDescent="0.25">
      <c r="A266" s="239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150</v>
      </c>
      <c r="H266" s="27" t="s">
        <v>151</v>
      </c>
      <c r="I266" s="27" t="s">
        <v>195</v>
      </c>
      <c r="J266" s="27" t="s">
        <v>196</v>
      </c>
      <c r="K266" s="27" t="s">
        <v>213</v>
      </c>
      <c r="L266" s="27" t="s">
        <v>214</v>
      </c>
      <c r="M266" s="28"/>
      <c r="N266" s="28"/>
      <c r="O266" s="28"/>
    </row>
    <row r="267" spans="1:15" s="239" customFormat="1" x14ac:dyDescent="0.25">
      <c r="A267" s="239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150</v>
      </c>
      <c r="H267" s="27" t="s">
        <v>151</v>
      </c>
      <c r="I267" s="27" t="s">
        <v>219</v>
      </c>
      <c r="J267" s="27" t="s">
        <v>220</v>
      </c>
      <c r="K267" s="27" t="s">
        <v>213</v>
      </c>
      <c r="L267" s="27" t="s">
        <v>214</v>
      </c>
      <c r="M267" s="28"/>
      <c r="N267" s="28"/>
      <c r="O267" s="28"/>
    </row>
    <row r="268" spans="1:15" s="239" customFormat="1" x14ac:dyDescent="0.25">
      <c r="A268" s="239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150</v>
      </c>
      <c r="H268" s="27" t="s">
        <v>151</v>
      </c>
      <c r="I268" s="27" t="s">
        <v>221</v>
      </c>
      <c r="J268" s="27" t="s">
        <v>222</v>
      </c>
      <c r="K268" s="27" t="s">
        <v>213</v>
      </c>
      <c r="L268" s="27" t="s">
        <v>214</v>
      </c>
      <c r="M268" s="28"/>
      <c r="N268" s="28"/>
      <c r="O268" s="28"/>
    </row>
    <row r="269" spans="1:15" s="270" customFormat="1" x14ac:dyDescent="0.25">
      <c r="B269" s="271"/>
      <c r="C269" s="271"/>
      <c r="D269" s="271"/>
      <c r="E269" s="222"/>
      <c r="F269" s="222"/>
      <c r="G269" s="272" t="s">
        <v>197</v>
      </c>
      <c r="H269" s="272" t="s">
        <v>198</v>
      </c>
      <c r="I269" s="223"/>
      <c r="J269" s="223"/>
      <c r="K269" s="223"/>
      <c r="L269" s="223"/>
      <c r="M269" s="224">
        <f>SUM(M270:M290)</f>
        <v>0</v>
      </c>
      <c r="N269" s="224">
        <f t="shared" ref="N269:O269" si="29">SUM(N270:N290)</f>
        <v>0</v>
      </c>
      <c r="O269" s="224">
        <f t="shared" si="29"/>
        <v>0</v>
      </c>
    </row>
    <row r="270" spans="1:15" s="270" customFormat="1" x14ac:dyDescent="0.25">
      <c r="A270" s="270" t="s">
        <v>406</v>
      </c>
      <c r="B270" s="273" t="s">
        <v>409</v>
      </c>
      <c r="C270" s="273" t="s">
        <v>78</v>
      </c>
      <c r="D270" s="273" t="s">
        <v>79</v>
      </c>
      <c r="E270" s="274" t="s">
        <v>80</v>
      </c>
      <c r="F270" s="274" t="s">
        <v>81</v>
      </c>
      <c r="G270" s="274" t="s">
        <v>197</v>
      </c>
      <c r="H270" s="274" t="s">
        <v>198</v>
      </c>
      <c r="I270" s="274" t="s">
        <v>84</v>
      </c>
      <c r="J270" s="274" t="s">
        <v>85</v>
      </c>
      <c r="K270" s="274" t="s">
        <v>213</v>
      </c>
      <c r="L270" s="274" t="s">
        <v>214</v>
      </c>
      <c r="M270" s="275"/>
      <c r="N270" s="275"/>
      <c r="O270" s="275"/>
    </row>
    <row r="271" spans="1:15" s="270" customFormat="1" x14ac:dyDescent="0.25">
      <c r="A271" s="270" t="s">
        <v>406</v>
      </c>
      <c r="B271" s="273" t="s">
        <v>409</v>
      </c>
      <c r="C271" s="273" t="s">
        <v>78</v>
      </c>
      <c r="D271" s="273" t="s">
        <v>79</v>
      </c>
      <c r="E271" s="274" t="s">
        <v>80</v>
      </c>
      <c r="F271" s="274" t="s">
        <v>81</v>
      </c>
      <c r="G271" s="274" t="s">
        <v>197</v>
      </c>
      <c r="H271" s="274" t="s">
        <v>198</v>
      </c>
      <c r="I271" s="274" t="s">
        <v>124</v>
      </c>
      <c r="J271" s="274" t="s">
        <v>125</v>
      </c>
      <c r="K271" s="274" t="s">
        <v>213</v>
      </c>
      <c r="L271" s="274" t="s">
        <v>214</v>
      </c>
      <c r="M271" s="275"/>
      <c r="N271" s="275"/>
      <c r="O271" s="275"/>
    </row>
    <row r="272" spans="1:15" s="270" customFormat="1" x14ac:dyDescent="0.25">
      <c r="A272" s="270" t="s">
        <v>406</v>
      </c>
      <c r="B272" s="273" t="s">
        <v>409</v>
      </c>
      <c r="C272" s="273" t="s">
        <v>78</v>
      </c>
      <c r="D272" s="273" t="s">
        <v>79</v>
      </c>
      <c r="E272" s="274" t="s">
        <v>80</v>
      </c>
      <c r="F272" s="274" t="s">
        <v>81</v>
      </c>
      <c r="G272" s="274" t="s">
        <v>197</v>
      </c>
      <c r="H272" s="274" t="s">
        <v>198</v>
      </c>
      <c r="I272" s="274" t="s">
        <v>90</v>
      </c>
      <c r="J272" s="274" t="s">
        <v>91</v>
      </c>
      <c r="K272" s="274" t="s">
        <v>213</v>
      </c>
      <c r="L272" s="274" t="s">
        <v>214</v>
      </c>
      <c r="M272" s="275"/>
      <c r="N272" s="275"/>
      <c r="O272" s="275"/>
    </row>
    <row r="273" spans="1:15" s="270" customFormat="1" x14ac:dyDescent="0.25">
      <c r="A273" s="270" t="s">
        <v>406</v>
      </c>
      <c r="B273" s="273" t="s">
        <v>409</v>
      </c>
      <c r="C273" s="273" t="s">
        <v>78</v>
      </c>
      <c r="D273" s="273" t="s">
        <v>79</v>
      </c>
      <c r="E273" s="274" t="s">
        <v>80</v>
      </c>
      <c r="F273" s="274" t="s">
        <v>81</v>
      </c>
      <c r="G273" s="274" t="s">
        <v>197</v>
      </c>
      <c r="H273" s="274" t="s">
        <v>198</v>
      </c>
      <c r="I273" s="274" t="s">
        <v>92</v>
      </c>
      <c r="J273" s="274" t="s">
        <v>93</v>
      </c>
      <c r="K273" s="274" t="s">
        <v>213</v>
      </c>
      <c r="L273" s="274" t="s">
        <v>214</v>
      </c>
      <c r="M273" s="275"/>
      <c r="N273" s="275"/>
      <c r="O273" s="275"/>
    </row>
    <row r="274" spans="1:15" s="270" customFormat="1" x14ac:dyDescent="0.25">
      <c r="A274" s="270" t="s">
        <v>406</v>
      </c>
      <c r="B274" s="273" t="s">
        <v>409</v>
      </c>
      <c r="C274" s="273" t="s">
        <v>78</v>
      </c>
      <c r="D274" s="273" t="s">
        <v>79</v>
      </c>
      <c r="E274" s="274" t="s">
        <v>80</v>
      </c>
      <c r="F274" s="274" t="s">
        <v>81</v>
      </c>
      <c r="G274" s="274" t="s">
        <v>197</v>
      </c>
      <c r="H274" s="274" t="s">
        <v>198</v>
      </c>
      <c r="I274" s="274" t="s">
        <v>134</v>
      </c>
      <c r="J274" s="274" t="s">
        <v>135</v>
      </c>
      <c r="K274" s="274" t="s">
        <v>213</v>
      </c>
      <c r="L274" s="274" t="s">
        <v>214</v>
      </c>
      <c r="M274" s="275"/>
      <c r="N274" s="275"/>
      <c r="O274" s="275"/>
    </row>
    <row r="275" spans="1:15" s="270" customFormat="1" x14ac:dyDescent="0.25">
      <c r="A275" s="270" t="s">
        <v>406</v>
      </c>
      <c r="B275" s="273" t="s">
        <v>409</v>
      </c>
      <c r="C275" s="273" t="s">
        <v>78</v>
      </c>
      <c r="D275" s="273" t="s">
        <v>79</v>
      </c>
      <c r="E275" s="274" t="s">
        <v>80</v>
      </c>
      <c r="F275" s="274" t="s">
        <v>81</v>
      </c>
      <c r="G275" s="274" t="s">
        <v>197</v>
      </c>
      <c r="H275" s="274" t="s">
        <v>198</v>
      </c>
      <c r="I275" s="274" t="s">
        <v>94</v>
      </c>
      <c r="J275" s="274" t="s">
        <v>95</v>
      </c>
      <c r="K275" s="274" t="s">
        <v>213</v>
      </c>
      <c r="L275" s="274" t="s">
        <v>214</v>
      </c>
      <c r="M275" s="275"/>
      <c r="N275" s="275"/>
      <c r="O275" s="275"/>
    </row>
    <row r="276" spans="1:15" s="270" customFormat="1" x14ac:dyDescent="0.25">
      <c r="A276" s="270" t="s">
        <v>406</v>
      </c>
      <c r="B276" s="273" t="s">
        <v>409</v>
      </c>
      <c r="C276" s="273" t="s">
        <v>78</v>
      </c>
      <c r="D276" s="273" t="s">
        <v>79</v>
      </c>
      <c r="E276" s="274" t="s">
        <v>80</v>
      </c>
      <c r="F276" s="274" t="s">
        <v>81</v>
      </c>
      <c r="G276" s="274" t="s">
        <v>197</v>
      </c>
      <c r="H276" s="274" t="s">
        <v>198</v>
      </c>
      <c r="I276" s="274" t="s">
        <v>172</v>
      </c>
      <c r="J276" s="274" t="s">
        <v>173</v>
      </c>
      <c r="K276" s="274" t="s">
        <v>213</v>
      </c>
      <c r="L276" s="274" t="s">
        <v>214</v>
      </c>
      <c r="M276" s="275"/>
      <c r="N276" s="275"/>
      <c r="O276" s="275"/>
    </row>
    <row r="277" spans="1:15" s="270" customFormat="1" x14ac:dyDescent="0.25">
      <c r="A277" s="270" t="s">
        <v>406</v>
      </c>
      <c r="B277" s="273" t="s">
        <v>409</v>
      </c>
      <c r="C277" s="273" t="s">
        <v>78</v>
      </c>
      <c r="D277" s="273" t="s">
        <v>79</v>
      </c>
      <c r="E277" s="274" t="s">
        <v>80</v>
      </c>
      <c r="F277" s="274" t="s">
        <v>81</v>
      </c>
      <c r="G277" s="274" t="s">
        <v>197</v>
      </c>
      <c r="H277" s="274" t="s">
        <v>198</v>
      </c>
      <c r="I277" s="274" t="s">
        <v>136</v>
      </c>
      <c r="J277" s="274" t="s">
        <v>137</v>
      </c>
      <c r="K277" s="274" t="s">
        <v>213</v>
      </c>
      <c r="L277" s="274" t="s">
        <v>214</v>
      </c>
      <c r="M277" s="275"/>
      <c r="N277" s="275"/>
      <c r="O277" s="275"/>
    </row>
    <row r="278" spans="1:15" s="270" customFormat="1" x14ac:dyDescent="0.25">
      <c r="A278" s="270" t="s">
        <v>406</v>
      </c>
      <c r="B278" s="273" t="s">
        <v>409</v>
      </c>
      <c r="C278" s="273" t="s">
        <v>78</v>
      </c>
      <c r="D278" s="273" t="s">
        <v>79</v>
      </c>
      <c r="E278" s="274" t="s">
        <v>80</v>
      </c>
      <c r="F278" s="274" t="s">
        <v>81</v>
      </c>
      <c r="G278" s="274" t="s">
        <v>197</v>
      </c>
      <c r="H278" s="274" t="s">
        <v>198</v>
      </c>
      <c r="I278" s="274" t="s">
        <v>178</v>
      </c>
      <c r="J278" s="274" t="s">
        <v>179</v>
      </c>
      <c r="K278" s="274" t="s">
        <v>213</v>
      </c>
      <c r="L278" s="274" t="s">
        <v>214</v>
      </c>
      <c r="M278" s="275"/>
      <c r="N278" s="275"/>
      <c r="O278" s="275"/>
    </row>
    <row r="279" spans="1:15" s="270" customFormat="1" x14ac:dyDescent="0.25">
      <c r="A279" s="270" t="s">
        <v>406</v>
      </c>
      <c r="B279" s="273" t="s">
        <v>409</v>
      </c>
      <c r="C279" s="273" t="s">
        <v>78</v>
      </c>
      <c r="D279" s="273" t="s">
        <v>79</v>
      </c>
      <c r="E279" s="274" t="s">
        <v>80</v>
      </c>
      <c r="F279" s="274" t="s">
        <v>81</v>
      </c>
      <c r="G279" s="274" t="s">
        <v>197</v>
      </c>
      <c r="H279" s="274" t="s">
        <v>198</v>
      </c>
      <c r="I279" s="274" t="s">
        <v>164</v>
      </c>
      <c r="J279" s="274" t="s">
        <v>165</v>
      </c>
      <c r="K279" s="274" t="s">
        <v>213</v>
      </c>
      <c r="L279" s="274" t="s">
        <v>214</v>
      </c>
      <c r="M279" s="275"/>
      <c r="N279" s="275"/>
      <c r="O279" s="275"/>
    </row>
    <row r="280" spans="1:15" s="270" customFormat="1" x14ac:dyDescent="0.25">
      <c r="A280" s="270" t="s">
        <v>406</v>
      </c>
      <c r="B280" s="273" t="s">
        <v>409</v>
      </c>
      <c r="C280" s="273" t="s">
        <v>78</v>
      </c>
      <c r="D280" s="273" t="s">
        <v>79</v>
      </c>
      <c r="E280" s="274" t="s">
        <v>80</v>
      </c>
      <c r="F280" s="274" t="s">
        <v>81</v>
      </c>
      <c r="G280" s="274" t="s">
        <v>197</v>
      </c>
      <c r="H280" s="274" t="s">
        <v>198</v>
      </c>
      <c r="I280" s="274" t="s">
        <v>215</v>
      </c>
      <c r="J280" s="274" t="s">
        <v>216</v>
      </c>
      <c r="K280" s="274" t="s">
        <v>213</v>
      </c>
      <c r="L280" s="274" t="s">
        <v>214</v>
      </c>
      <c r="M280" s="275"/>
      <c r="N280" s="275"/>
      <c r="O280" s="275"/>
    </row>
    <row r="281" spans="1:15" s="270" customFormat="1" x14ac:dyDescent="0.25">
      <c r="A281" s="270" t="s">
        <v>406</v>
      </c>
      <c r="B281" s="273" t="s">
        <v>409</v>
      </c>
      <c r="C281" s="273" t="s">
        <v>78</v>
      </c>
      <c r="D281" s="273" t="s">
        <v>79</v>
      </c>
      <c r="E281" s="274" t="s">
        <v>80</v>
      </c>
      <c r="F281" s="274" t="s">
        <v>81</v>
      </c>
      <c r="G281" s="274" t="s">
        <v>197</v>
      </c>
      <c r="H281" s="274" t="s">
        <v>198</v>
      </c>
      <c r="I281" s="274" t="s">
        <v>182</v>
      </c>
      <c r="J281" s="274" t="s">
        <v>183</v>
      </c>
      <c r="K281" s="274" t="s">
        <v>213</v>
      </c>
      <c r="L281" s="274" t="s">
        <v>214</v>
      </c>
      <c r="M281" s="275"/>
      <c r="N281" s="275"/>
      <c r="O281" s="275"/>
    </row>
    <row r="282" spans="1:15" s="270" customFormat="1" x14ac:dyDescent="0.25">
      <c r="A282" s="270" t="s">
        <v>406</v>
      </c>
      <c r="B282" s="273" t="s">
        <v>409</v>
      </c>
      <c r="C282" s="273" t="s">
        <v>78</v>
      </c>
      <c r="D282" s="273" t="s">
        <v>79</v>
      </c>
      <c r="E282" s="274" t="s">
        <v>80</v>
      </c>
      <c r="F282" s="274" t="s">
        <v>81</v>
      </c>
      <c r="G282" s="274" t="s">
        <v>197</v>
      </c>
      <c r="H282" s="274" t="s">
        <v>198</v>
      </c>
      <c r="I282" s="274" t="s">
        <v>156</v>
      </c>
      <c r="J282" s="274" t="s">
        <v>157</v>
      </c>
      <c r="K282" s="274" t="s">
        <v>213</v>
      </c>
      <c r="L282" s="274" t="s">
        <v>214</v>
      </c>
      <c r="M282" s="275"/>
      <c r="N282" s="275"/>
      <c r="O282" s="275"/>
    </row>
    <row r="283" spans="1:15" s="270" customFormat="1" x14ac:dyDescent="0.25">
      <c r="A283" s="270" t="s">
        <v>406</v>
      </c>
      <c r="B283" s="273" t="s">
        <v>409</v>
      </c>
      <c r="C283" s="273" t="s">
        <v>78</v>
      </c>
      <c r="D283" s="273" t="s">
        <v>79</v>
      </c>
      <c r="E283" s="274" t="s">
        <v>80</v>
      </c>
      <c r="F283" s="274" t="s">
        <v>81</v>
      </c>
      <c r="G283" s="274" t="s">
        <v>197</v>
      </c>
      <c r="H283" s="274" t="s">
        <v>198</v>
      </c>
      <c r="I283" s="274" t="s">
        <v>132</v>
      </c>
      <c r="J283" s="274" t="s">
        <v>133</v>
      </c>
      <c r="K283" s="274" t="s">
        <v>213</v>
      </c>
      <c r="L283" s="274" t="s">
        <v>214</v>
      </c>
      <c r="M283" s="275"/>
      <c r="N283" s="275"/>
      <c r="O283" s="275"/>
    </row>
    <row r="284" spans="1:15" s="270" customFormat="1" x14ac:dyDescent="0.25">
      <c r="A284" s="270" t="s">
        <v>406</v>
      </c>
      <c r="B284" s="273" t="s">
        <v>409</v>
      </c>
      <c r="C284" s="273" t="s">
        <v>78</v>
      </c>
      <c r="D284" s="273" t="s">
        <v>79</v>
      </c>
      <c r="E284" s="274" t="s">
        <v>80</v>
      </c>
      <c r="F284" s="274" t="s">
        <v>81</v>
      </c>
      <c r="G284" s="274" t="s">
        <v>197</v>
      </c>
      <c r="H284" s="274" t="s">
        <v>198</v>
      </c>
      <c r="I284" s="274" t="s">
        <v>116</v>
      </c>
      <c r="J284" s="274" t="s">
        <v>117</v>
      </c>
      <c r="K284" s="274" t="s">
        <v>213</v>
      </c>
      <c r="L284" s="274" t="s">
        <v>214</v>
      </c>
      <c r="M284" s="275"/>
      <c r="N284" s="275"/>
      <c r="O284" s="275"/>
    </row>
    <row r="285" spans="1:15" s="270" customFormat="1" x14ac:dyDescent="0.25">
      <c r="A285" s="270" t="s">
        <v>406</v>
      </c>
      <c r="B285" s="273" t="s">
        <v>409</v>
      </c>
      <c r="C285" s="273" t="s">
        <v>78</v>
      </c>
      <c r="D285" s="273" t="s">
        <v>79</v>
      </c>
      <c r="E285" s="274" t="s">
        <v>80</v>
      </c>
      <c r="F285" s="274" t="s">
        <v>81</v>
      </c>
      <c r="G285" s="274" t="s">
        <v>197</v>
      </c>
      <c r="H285" s="274" t="s">
        <v>198</v>
      </c>
      <c r="I285" s="274" t="s">
        <v>184</v>
      </c>
      <c r="J285" s="274" t="s">
        <v>185</v>
      </c>
      <c r="K285" s="274" t="s">
        <v>213</v>
      </c>
      <c r="L285" s="274" t="s">
        <v>214</v>
      </c>
      <c r="M285" s="275"/>
      <c r="N285" s="275"/>
      <c r="O285" s="275"/>
    </row>
    <row r="286" spans="1:15" s="270" customFormat="1" x14ac:dyDescent="0.25">
      <c r="A286" s="270" t="s">
        <v>406</v>
      </c>
      <c r="B286" s="273" t="s">
        <v>409</v>
      </c>
      <c r="C286" s="273" t="s">
        <v>78</v>
      </c>
      <c r="D286" s="273" t="s">
        <v>79</v>
      </c>
      <c r="E286" s="274" t="s">
        <v>80</v>
      </c>
      <c r="F286" s="274" t="s">
        <v>81</v>
      </c>
      <c r="G286" s="274" t="s">
        <v>197</v>
      </c>
      <c r="H286" s="274" t="s">
        <v>198</v>
      </c>
      <c r="I286" s="274" t="s">
        <v>144</v>
      </c>
      <c r="J286" s="274" t="s">
        <v>145</v>
      </c>
      <c r="K286" s="274" t="s">
        <v>213</v>
      </c>
      <c r="L286" s="274" t="s">
        <v>214</v>
      </c>
      <c r="M286" s="275"/>
      <c r="N286" s="275"/>
      <c r="O286" s="275"/>
    </row>
    <row r="287" spans="1:15" s="270" customFormat="1" x14ac:dyDescent="0.25">
      <c r="A287" s="270" t="s">
        <v>406</v>
      </c>
      <c r="B287" s="273" t="s">
        <v>409</v>
      </c>
      <c r="C287" s="273" t="s">
        <v>78</v>
      </c>
      <c r="D287" s="273" t="s">
        <v>79</v>
      </c>
      <c r="E287" s="274" t="s">
        <v>80</v>
      </c>
      <c r="F287" s="274" t="s">
        <v>81</v>
      </c>
      <c r="G287" s="274" t="s">
        <v>197</v>
      </c>
      <c r="H287" s="274" t="s">
        <v>198</v>
      </c>
      <c r="I287" s="274" t="s">
        <v>146</v>
      </c>
      <c r="J287" s="274" t="s">
        <v>147</v>
      </c>
      <c r="K287" s="274" t="s">
        <v>213</v>
      </c>
      <c r="L287" s="274" t="s">
        <v>214</v>
      </c>
      <c r="M287" s="275"/>
      <c r="N287" s="275"/>
      <c r="O287" s="275"/>
    </row>
    <row r="288" spans="1:15" s="270" customFormat="1" x14ac:dyDescent="0.25">
      <c r="A288" s="270" t="s">
        <v>406</v>
      </c>
      <c r="B288" s="273" t="s">
        <v>409</v>
      </c>
      <c r="C288" s="273" t="s">
        <v>78</v>
      </c>
      <c r="D288" s="273" t="s">
        <v>79</v>
      </c>
      <c r="E288" s="274" t="s">
        <v>80</v>
      </c>
      <c r="F288" s="274" t="s">
        <v>81</v>
      </c>
      <c r="G288" s="274" t="s">
        <v>197</v>
      </c>
      <c r="H288" s="274" t="s">
        <v>198</v>
      </c>
      <c r="I288" s="274" t="s">
        <v>142</v>
      </c>
      <c r="J288" s="274" t="s">
        <v>143</v>
      </c>
      <c r="K288" s="274" t="s">
        <v>213</v>
      </c>
      <c r="L288" s="274" t="s">
        <v>214</v>
      </c>
      <c r="M288" s="275"/>
      <c r="N288" s="275"/>
      <c r="O288" s="275"/>
    </row>
    <row r="289" spans="1:54" s="270" customFormat="1" x14ac:dyDescent="0.25">
      <c r="A289" s="270" t="s">
        <v>406</v>
      </c>
      <c r="B289" s="273" t="s">
        <v>409</v>
      </c>
      <c r="C289" s="273" t="s">
        <v>78</v>
      </c>
      <c r="D289" s="273" t="s">
        <v>79</v>
      </c>
      <c r="E289" s="274" t="s">
        <v>80</v>
      </c>
      <c r="F289" s="274" t="s">
        <v>81</v>
      </c>
      <c r="G289" s="274" t="s">
        <v>197</v>
      </c>
      <c r="H289" s="274" t="s">
        <v>198</v>
      </c>
      <c r="I289" s="274" t="s">
        <v>187</v>
      </c>
      <c r="J289" s="274" t="s">
        <v>188</v>
      </c>
      <c r="K289" s="274" t="s">
        <v>213</v>
      </c>
      <c r="L289" s="274" t="s">
        <v>214</v>
      </c>
      <c r="M289" s="275"/>
      <c r="N289" s="275"/>
      <c r="O289" s="275"/>
    </row>
    <row r="290" spans="1:54" s="270" customFormat="1" x14ac:dyDescent="0.25">
      <c r="A290" s="270" t="s">
        <v>406</v>
      </c>
      <c r="B290" s="273" t="s">
        <v>409</v>
      </c>
      <c r="C290" s="273" t="s">
        <v>78</v>
      </c>
      <c r="D290" s="273" t="s">
        <v>79</v>
      </c>
      <c r="E290" s="274" t="s">
        <v>80</v>
      </c>
      <c r="F290" s="274" t="s">
        <v>81</v>
      </c>
      <c r="G290" s="274" t="s">
        <v>197</v>
      </c>
      <c r="H290" s="274" t="s">
        <v>198</v>
      </c>
      <c r="I290" s="274" t="s">
        <v>114</v>
      </c>
      <c r="J290" s="274" t="s">
        <v>115</v>
      </c>
      <c r="K290" s="274" t="s">
        <v>213</v>
      </c>
      <c r="L290" s="274" t="s">
        <v>214</v>
      </c>
      <c r="M290" s="275"/>
      <c r="N290" s="275"/>
      <c r="O290" s="275"/>
    </row>
    <row r="291" spans="1:54" x14ac:dyDescent="0.25">
      <c r="B291" s="271"/>
      <c r="C291" s="271"/>
      <c r="D291" s="271"/>
      <c r="E291" s="222"/>
      <c r="F291" s="222"/>
      <c r="G291" s="222" t="s">
        <v>209</v>
      </c>
      <c r="H291" s="222" t="s">
        <v>210</v>
      </c>
      <c r="I291" s="223"/>
      <c r="J291" s="223"/>
      <c r="K291" s="223"/>
      <c r="L291" s="223"/>
      <c r="M291" s="224">
        <f>SUM(M292)</f>
        <v>0</v>
      </c>
      <c r="N291" s="224">
        <f t="shared" ref="N291:O291" si="30">SUM(N292)</f>
        <v>0</v>
      </c>
      <c r="O291" s="224">
        <f t="shared" si="30"/>
        <v>0</v>
      </c>
    </row>
    <row r="292" spans="1:54" s="239" customFormat="1" x14ac:dyDescent="0.25">
      <c r="A292" s="239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209</v>
      </c>
      <c r="H292" s="27" t="s">
        <v>210</v>
      </c>
      <c r="I292" s="27" t="s">
        <v>134</v>
      </c>
      <c r="J292" s="27" t="s">
        <v>135</v>
      </c>
      <c r="K292" s="27" t="s">
        <v>213</v>
      </c>
      <c r="L292" s="27" t="s">
        <v>214</v>
      </c>
      <c r="M292" s="28"/>
      <c r="N292" s="28"/>
      <c r="O292" s="28"/>
    </row>
    <row r="293" spans="1:54" s="239" customFormat="1" x14ac:dyDescent="0.25">
      <c r="B293" s="330" t="s">
        <v>646</v>
      </c>
      <c r="C293" s="331"/>
      <c r="D293" s="331"/>
      <c r="E293" s="331"/>
      <c r="F293" s="331"/>
      <c r="G293" s="331"/>
      <c r="H293" s="331"/>
      <c r="I293" s="331"/>
      <c r="J293" s="331"/>
      <c r="K293" s="331"/>
      <c r="L293" s="331"/>
      <c r="M293" s="304">
        <f>M294+M356+M418+M460+M496</f>
        <v>6074460</v>
      </c>
      <c r="N293" s="304">
        <f>N294+N356+N418+N460+N496</f>
        <v>6074460</v>
      </c>
      <c r="O293" s="304">
        <f t="shared" ref="O293" si="31">O294+O356+O418+O460+O496</f>
        <v>6074460</v>
      </c>
    </row>
    <row r="294" spans="1:54" s="239" customFormat="1" x14ac:dyDescent="0.25">
      <c r="B294" s="271"/>
      <c r="C294" s="271"/>
      <c r="D294" s="271"/>
      <c r="E294" s="222"/>
      <c r="F294" s="222"/>
      <c r="G294" s="222"/>
      <c r="H294" s="222"/>
      <c r="I294" s="222"/>
      <c r="J294" s="222"/>
      <c r="K294" s="272" t="s">
        <v>328</v>
      </c>
      <c r="L294" s="272" t="s">
        <v>329</v>
      </c>
      <c r="M294" s="290">
        <f>SUM(M295:M355)</f>
        <v>927900</v>
      </c>
      <c r="N294" s="290">
        <f t="shared" ref="N294:O294" si="32">SUM(N295:N355)</f>
        <v>927900</v>
      </c>
      <c r="O294" s="290">
        <f t="shared" si="32"/>
        <v>927900</v>
      </c>
    </row>
    <row r="295" spans="1:54" s="270" customFormat="1" x14ac:dyDescent="0.25">
      <c r="A295" s="270" t="s">
        <v>406</v>
      </c>
      <c r="B295" s="273" t="s">
        <v>409</v>
      </c>
      <c r="C295" s="273" t="s">
        <v>78</v>
      </c>
      <c r="D295" s="273" t="s">
        <v>79</v>
      </c>
      <c r="E295" s="274" t="s">
        <v>80</v>
      </c>
      <c r="F295" s="274" t="s">
        <v>81</v>
      </c>
      <c r="G295" s="274" t="s">
        <v>160</v>
      </c>
      <c r="H295" s="274" t="s">
        <v>161</v>
      </c>
      <c r="I295" s="274" t="s">
        <v>84</v>
      </c>
      <c r="J295" s="274" t="s">
        <v>85</v>
      </c>
      <c r="K295" s="274" t="s">
        <v>328</v>
      </c>
      <c r="L295" s="274" t="s">
        <v>329</v>
      </c>
      <c r="M295" s="275">
        <v>100000</v>
      </c>
      <c r="N295" s="275">
        <v>100000</v>
      </c>
      <c r="O295" s="275">
        <v>100000</v>
      </c>
      <c r="BB295" s="310"/>
    </row>
    <row r="296" spans="1:54" s="270" customFormat="1" x14ac:dyDescent="0.25">
      <c r="A296" s="270" t="s">
        <v>406</v>
      </c>
      <c r="B296" s="273" t="s">
        <v>409</v>
      </c>
      <c r="C296" s="273" t="s">
        <v>78</v>
      </c>
      <c r="D296" s="273" t="s">
        <v>79</v>
      </c>
      <c r="E296" s="274" t="s">
        <v>80</v>
      </c>
      <c r="F296" s="274" t="s">
        <v>81</v>
      </c>
      <c r="G296" s="274" t="s">
        <v>160</v>
      </c>
      <c r="H296" s="274" t="s">
        <v>161</v>
      </c>
      <c r="I296" s="274" t="s">
        <v>271</v>
      </c>
      <c r="J296" s="274" t="s">
        <v>272</v>
      </c>
      <c r="K296" s="274" t="s">
        <v>328</v>
      </c>
      <c r="L296" s="274" t="s">
        <v>329</v>
      </c>
      <c r="M296" s="275">
        <v>20000</v>
      </c>
      <c r="N296" s="275">
        <v>20000</v>
      </c>
      <c r="O296" s="275">
        <v>20000</v>
      </c>
      <c r="BB296" s="310"/>
    </row>
    <row r="297" spans="1:54" s="270" customFormat="1" x14ac:dyDescent="0.25">
      <c r="A297" s="270" t="s">
        <v>406</v>
      </c>
      <c r="B297" s="273" t="s">
        <v>409</v>
      </c>
      <c r="C297" s="273" t="s">
        <v>78</v>
      </c>
      <c r="D297" s="273" t="s">
        <v>79</v>
      </c>
      <c r="E297" s="274" t="s">
        <v>80</v>
      </c>
      <c r="F297" s="274" t="s">
        <v>81</v>
      </c>
      <c r="G297" s="274" t="s">
        <v>160</v>
      </c>
      <c r="H297" s="274" t="s">
        <v>161</v>
      </c>
      <c r="I297" s="274" t="s">
        <v>88</v>
      </c>
      <c r="J297" s="274" t="s">
        <v>89</v>
      </c>
      <c r="K297" s="274" t="s">
        <v>328</v>
      </c>
      <c r="L297" s="274" t="s">
        <v>329</v>
      </c>
      <c r="M297" s="275">
        <v>30400</v>
      </c>
      <c r="N297" s="275">
        <v>30400</v>
      </c>
      <c r="O297" s="275">
        <v>30400</v>
      </c>
      <c r="BB297" s="310"/>
    </row>
    <row r="298" spans="1:54" s="270" customFormat="1" x14ac:dyDescent="0.25">
      <c r="A298" s="270" t="s">
        <v>406</v>
      </c>
      <c r="B298" s="273" t="s">
        <v>409</v>
      </c>
      <c r="C298" s="273" t="s">
        <v>78</v>
      </c>
      <c r="D298" s="273" t="s">
        <v>79</v>
      </c>
      <c r="E298" s="274" t="s">
        <v>80</v>
      </c>
      <c r="F298" s="274" t="s">
        <v>81</v>
      </c>
      <c r="G298" s="274" t="s">
        <v>160</v>
      </c>
      <c r="H298" s="274" t="s">
        <v>161</v>
      </c>
      <c r="I298" s="274" t="s">
        <v>124</v>
      </c>
      <c r="J298" s="274" t="s">
        <v>125</v>
      </c>
      <c r="K298" s="274" t="s">
        <v>328</v>
      </c>
      <c r="L298" s="274" t="s">
        <v>329</v>
      </c>
      <c r="M298" s="275"/>
      <c r="N298" s="275"/>
      <c r="O298" s="275"/>
      <c r="BB298" s="310"/>
    </row>
    <row r="299" spans="1:54" s="270" customFormat="1" x14ac:dyDescent="0.25">
      <c r="A299" s="270" t="s">
        <v>406</v>
      </c>
      <c r="B299" s="273" t="s">
        <v>409</v>
      </c>
      <c r="C299" s="273" t="s">
        <v>78</v>
      </c>
      <c r="D299" s="273" t="s">
        <v>79</v>
      </c>
      <c r="E299" s="274" t="s">
        <v>80</v>
      </c>
      <c r="F299" s="274" t="s">
        <v>81</v>
      </c>
      <c r="G299" s="274" t="s">
        <v>160</v>
      </c>
      <c r="H299" s="274" t="s">
        <v>161</v>
      </c>
      <c r="I299" s="274" t="s">
        <v>90</v>
      </c>
      <c r="J299" s="274" t="s">
        <v>91</v>
      </c>
      <c r="K299" s="274" t="s">
        <v>328</v>
      </c>
      <c r="L299" s="274" t="s">
        <v>329</v>
      </c>
      <c r="M299" s="275">
        <f>16500+3300</f>
        <v>19800</v>
      </c>
      <c r="N299" s="275">
        <f>16500+3300</f>
        <v>19800</v>
      </c>
      <c r="O299" s="275">
        <f>16500+3300</f>
        <v>19800</v>
      </c>
      <c r="BB299" s="310"/>
    </row>
    <row r="300" spans="1:54" s="270" customFormat="1" x14ac:dyDescent="0.25">
      <c r="A300" s="270" t="s">
        <v>406</v>
      </c>
      <c r="B300" s="273" t="s">
        <v>409</v>
      </c>
      <c r="C300" s="273" t="s">
        <v>78</v>
      </c>
      <c r="D300" s="273" t="s">
        <v>79</v>
      </c>
      <c r="E300" s="274" t="s">
        <v>80</v>
      </c>
      <c r="F300" s="274" t="s">
        <v>81</v>
      </c>
      <c r="G300" s="274" t="s">
        <v>160</v>
      </c>
      <c r="H300" s="274" t="s">
        <v>161</v>
      </c>
      <c r="I300" s="274" t="s">
        <v>92</v>
      </c>
      <c r="J300" s="274" t="s">
        <v>93</v>
      </c>
      <c r="K300" s="274" t="s">
        <v>328</v>
      </c>
      <c r="L300" s="274" t="s">
        <v>329</v>
      </c>
      <c r="M300" s="275"/>
      <c r="N300" s="275"/>
      <c r="O300" s="275"/>
      <c r="BB300" s="310"/>
    </row>
    <row r="301" spans="1:54" s="270" customFormat="1" x14ac:dyDescent="0.25">
      <c r="A301" s="270" t="s">
        <v>406</v>
      </c>
      <c r="B301" s="273" t="s">
        <v>409</v>
      </c>
      <c r="C301" s="273" t="s">
        <v>78</v>
      </c>
      <c r="D301" s="273" t="s">
        <v>79</v>
      </c>
      <c r="E301" s="274" t="s">
        <v>80</v>
      </c>
      <c r="F301" s="274" t="s">
        <v>81</v>
      </c>
      <c r="G301" s="274" t="s">
        <v>160</v>
      </c>
      <c r="H301" s="274" t="s">
        <v>161</v>
      </c>
      <c r="I301" s="274" t="s">
        <v>134</v>
      </c>
      <c r="J301" s="274" t="s">
        <v>135</v>
      </c>
      <c r="K301" s="274" t="s">
        <v>328</v>
      </c>
      <c r="L301" s="274" t="s">
        <v>329</v>
      </c>
      <c r="M301" s="275">
        <v>20000</v>
      </c>
      <c r="N301" s="275">
        <v>20000</v>
      </c>
      <c r="O301" s="275">
        <v>20000</v>
      </c>
      <c r="BB301" s="310"/>
    </row>
    <row r="302" spans="1:54" s="270" customFormat="1" x14ac:dyDescent="0.25">
      <c r="A302" s="270" t="s">
        <v>406</v>
      </c>
      <c r="B302" s="273" t="s">
        <v>409</v>
      </c>
      <c r="C302" s="273" t="s">
        <v>78</v>
      </c>
      <c r="D302" s="273" t="s">
        <v>79</v>
      </c>
      <c r="E302" s="274" t="s">
        <v>80</v>
      </c>
      <c r="F302" s="274" t="s">
        <v>81</v>
      </c>
      <c r="G302" s="274" t="s">
        <v>160</v>
      </c>
      <c r="H302" s="274" t="s">
        <v>161</v>
      </c>
      <c r="I302" s="274" t="s">
        <v>94</v>
      </c>
      <c r="J302" s="274" t="s">
        <v>95</v>
      </c>
      <c r="K302" s="274" t="s">
        <v>328</v>
      </c>
      <c r="L302" s="274" t="s">
        <v>329</v>
      </c>
      <c r="M302" s="275">
        <v>1000</v>
      </c>
      <c r="N302" s="275">
        <v>1000</v>
      </c>
      <c r="O302" s="275">
        <v>1000</v>
      </c>
      <c r="BB302" s="310"/>
    </row>
    <row r="303" spans="1:54" s="270" customFormat="1" x14ac:dyDescent="0.25">
      <c r="A303" s="270" t="s">
        <v>406</v>
      </c>
      <c r="B303" s="273" t="s">
        <v>409</v>
      </c>
      <c r="C303" s="273" t="s">
        <v>78</v>
      </c>
      <c r="D303" s="273" t="s">
        <v>79</v>
      </c>
      <c r="E303" s="274" t="s">
        <v>80</v>
      </c>
      <c r="F303" s="274" t="s">
        <v>81</v>
      </c>
      <c r="G303" s="274" t="s">
        <v>160</v>
      </c>
      <c r="H303" s="274" t="s">
        <v>161</v>
      </c>
      <c r="I303" s="274" t="s">
        <v>172</v>
      </c>
      <c r="J303" s="274" t="s">
        <v>173</v>
      </c>
      <c r="K303" s="274" t="s">
        <v>328</v>
      </c>
      <c r="L303" s="274" t="s">
        <v>329</v>
      </c>
      <c r="M303" s="275">
        <v>4000</v>
      </c>
      <c r="N303" s="275">
        <v>4000</v>
      </c>
      <c r="O303" s="275">
        <v>4000</v>
      </c>
      <c r="BB303" s="310"/>
    </row>
    <row r="304" spans="1:54" s="270" customFormat="1" x14ac:dyDescent="0.25">
      <c r="A304" s="270" t="s">
        <v>406</v>
      </c>
      <c r="B304" s="273" t="s">
        <v>409</v>
      </c>
      <c r="C304" s="273" t="s">
        <v>78</v>
      </c>
      <c r="D304" s="273" t="s">
        <v>79</v>
      </c>
      <c r="E304" s="274" t="s">
        <v>80</v>
      </c>
      <c r="F304" s="274" t="s">
        <v>81</v>
      </c>
      <c r="G304" s="274" t="s">
        <v>160</v>
      </c>
      <c r="H304" s="274" t="s">
        <v>161</v>
      </c>
      <c r="I304" s="274" t="s">
        <v>233</v>
      </c>
      <c r="J304" s="274" t="s">
        <v>234</v>
      </c>
      <c r="K304" s="274" t="s">
        <v>328</v>
      </c>
      <c r="L304" s="274" t="s">
        <v>329</v>
      </c>
      <c r="M304" s="275">
        <v>2500</v>
      </c>
      <c r="N304" s="275">
        <v>2500</v>
      </c>
      <c r="O304" s="275">
        <v>2500</v>
      </c>
      <c r="BB304" s="310"/>
    </row>
    <row r="305" spans="1:54" s="270" customFormat="1" x14ac:dyDescent="0.25">
      <c r="A305" s="270" t="s">
        <v>406</v>
      </c>
      <c r="B305" s="273" t="s">
        <v>409</v>
      </c>
      <c r="C305" s="273" t="s">
        <v>78</v>
      </c>
      <c r="D305" s="273" t="s">
        <v>79</v>
      </c>
      <c r="E305" s="274" t="s">
        <v>80</v>
      </c>
      <c r="F305" s="274" t="s">
        <v>81</v>
      </c>
      <c r="G305" s="274" t="s">
        <v>160</v>
      </c>
      <c r="H305" s="274" t="s">
        <v>161</v>
      </c>
      <c r="I305" s="274" t="s">
        <v>136</v>
      </c>
      <c r="J305" s="274" t="s">
        <v>137</v>
      </c>
      <c r="K305" s="274" t="s">
        <v>328</v>
      </c>
      <c r="L305" s="274" t="s">
        <v>329</v>
      </c>
      <c r="M305" s="275">
        <v>20000</v>
      </c>
      <c r="N305" s="275">
        <v>20000</v>
      </c>
      <c r="O305" s="275">
        <v>20000</v>
      </c>
      <c r="BB305" s="310"/>
    </row>
    <row r="306" spans="1:54" s="270" customFormat="1" x14ac:dyDescent="0.25">
      <c r="A306" s="270" t="s">
        <v>406</v>
      </c>
      <c r="B306" s="273" t="s">
        <v>409</v>
      </c>
      <c r="C306" s="273" t="s">
        <v>78</v>
      </c>
      <c r="D306" s="273" t="s">
        <v>79</v>
      </c>
      <c r="E306" s="274" t="s">
        <v>80</v>
      </c>
      <c r="F306" s="274" t="s">
        <v>81</v>
      </c>
      <c r="G306" s="274" t="s">
        <v>160</v>
      </c>
      <c r="H306" s="274" t="s">
        <v>161</v>
      </c>
      <c r="I306" s="274" t="s">
        <v>178</v>
      </c>
      <c r="J306" s="274" t="s">
        <v>179</v>
      </c>
      <c r="K306" s="274" t="s">
        <v>328</v>
      </c>
      <c r="L306" s="274" t="s">
        <v>329</v>
      </c>
      <c r="M306" s="275"/>
      <c r="N306" s="275"/>
      <c r="O306" s="275"/>
      <c r="BB306" s="310"/>
    </row>
    <row r="307" spans="1:54" s="270" customFormat="1" x14ac:dyDescent="0.25">
      <c r="A307" s="270" t="s">
        <v>406</v>
      </c>
      <c r="B307" s="273" t="s">
        <v>409</v>
      </c>
      <c r="C307" s="273" t="s">
        <v>78</v>
      </c>
      <c r="D307" s="273" t="s">
        <v>79</v>
      </c>
      <c r="E307" s="274" t="s">
        <v>80</v>
      </c>
      <c r="F307" s="274" t="s">
        <v>81</v>
      </c>
      <c r="G307" s="274" t="s">
        <v>160</v>
      </c>
      <c r="H307" s="274" t="s">
        <v>161</v>
      </c>
      <c r="I307" s="274" t="s">
        <v>154</v>
      </c>
      <c r="J307" s="274" t="s">
        <v>155</v>
      </c>
      <c r="K307" s="274" t="s">
        <v>328</v>
      </c>
      <c r="L307" s="274" t="s">
        <v>329</v>
      </c>
      <c r="M307" s="275">
        <v>2500</v>
      </c>
      <c r="N307" s="275">
        <v>2500</v>
      </c>
      <c r="O307" s="275">
        <v>2500</v>
      </c>
      <c r="BB307" s="310"/>
    </row>
    <row r="308" spans="1:54" s="270" customFormat="1" x14ac:dyDescent="0.25">
      <c r="A308" s="270" t="s">
        <v>406</v>
      </c>
      <c r="B308" s="273" t="s">
        <v>409</v>
      </c>
      <c r="C308" s="273" t="s">
        <v>78</v>
      </c>
      <c r="D308" s="273" t="s">
        <v>79</v>
      </c>
      <c r="E308" s="274" t="s">
        <v>80</v>
      </c>
      <c r="F308" s="274" t="s">
        <v>81</v>
      </c>
      <c r="G308" s="274" t="s">
        <v>160</v>
      </c>
      <c r="H308" s="274" t="s">
        <v>161</v>
      </c>
      <c r="I308" s="274" t="s">
        <v>164</v>
      </c>
      <c r="J308" s="274" t="s">
        <v>165</v>
      </c>
      <c r="K308" s="274" t="s">
        <v>328</v>
      </c>
      <c r="L308" s="274" t="s">
        <v>329</v>
      </c>
      <c r="M308" s="275">
        <v>5000</v>
      </c>
      <c r="N308" s="275">
        <v>5000</v>
      </c>
      <c r="O308" s="275">
        <v>5000</v>
      </c>
      <c r="BB308" s="310"/>
    </row>
    <row r="309" spans="1:54" s="270" customFormat="1" x14ac:dyDescent="0.25">
      <c r="A309" s="270" t="s">
        <v>406</v>
      </c>
      <c r="B309" s="273" t="s">
        <v>409</v>
      </c>
      <c r="C309" s="273" t="s">
        <v>78</v>
      </c>
      <c r="D309" s="273" t="s">
        <v>79</v>
      </c>
      <c r="E309" s="274" t="s">
        <v>80</v>
      </c>
      <c r="F309" s="274" t="s">
        <v>81</v>
      </c>
      <c r="G309" s="274" t="s">
        <v>160</v>
      </c>
      <c r="H309" s="274" t="s">
        <v>161</v>
      </c>
      <c r="I309" s="274" t="s">
        <v>180</v>
      </c>
      <c r="J309" s="274" t="s">
        <v>181</v>
      </c>
      <c r="K309" s="274" t="s">
        <v>328</v>
      </c>
      <c r="L309" s="274" t="s">
        <v>329</v>
      </c>
      <c r="M309" s="275">
        <v>5000</v>
      </c>
      <c r="N309" s="275">
        <v>5000</v>
      </c>
      <c r="O309" s="275">
        <v>5000</v>
      </c>
      <c r="BB309" s="310"/>
    </row>
    <row r="310" spans="1:54" s="270" customFormat="1" x14ac:dyDescent="0.25">
      <c r="A310" s="270" t="s">
        <v>406</v>
      </c>
      <c r="B310" s="273" t="s">
        <v>409</v>
      </c>
      <c r="C310" s="273" t="s">
        <v>78</v>
      </c>
      <c r="D310" s="273" t="s">
        <v>79</v>
      </c>
      <c r="E310" s="274" t="s">
        <v>80</v>
      </c>
      <c r="F310" s="274" t="s">
        <v>81</v>
      </c>
      <c r="G310" s="274" t="s">
        <v>160</v>
      </c>
      <c r="H310" s="274" t="s">
        <v>161</v>
      </c>
      <c r="I310" s="274" t="s">
        <v>215</v>
      </c>
      <c r="J310" s="274" t="s">
        <v>216</v>
      </c>
      <c r="K310" s="274" t="s">
        <v>328</v>
      </c>
      <c r="L310" s="274" t="s">
        <v>329</v>
      </c>
      <c r="M310" s="275">
        <v>2000</v>
      </c>
      <c r="N310" s="275">
        <v>2000</v>
      </c>
      <c r="O310" s="275">
        <v>2000</v>
      </c>
      <c r="BB310" s="310"/>
    </row>
    <row r="311" spans="1:54" s="270" customFormat="1" x14ac:dyDescent="0.25">
      <c r="A311" s="270" t="s">
        <v>406</v>
      </c>
      <c r="B311" s="273" t="s">
        <v>409</v>
      </c>
      <c r="C311" s="273" t="s">
        <v>78</v>
      </c>
      <c r="D311" s="273" t="s">
        <v>79</v>
      </c>
      <c r="E311" s="274" t="s">
        <v>80</v>
      </c>
      <c r="F311" s="274" t="s">
        <v>81</v>
      </c>
      <c r="G311" s="274" t="s">
        <v>160</v>
      </c>
      <c r="H311" s="274" t="s">
        <v>161</v>
      </c>
      <c r="I311" s="274" t="s">
        <v>182</v>
      </c>
      <c r="J311" s="274" t="s">
        <v>183</v>
      </c>
      <c r="K311" s="274" t="s">
        <v>328</v>
      </c>
      <c r="L311" s="274" t="s">
        <v>329</v>
      </c>
      <c r="M311" s="275">
        <v>10000</v>
      </c>
      <c r="N311" s="275">
        <v>10000</v>
      </c>
      <c r="O311" s="275">
        <v>10000</v>
      </c>
      <c r="BB311" s="310"/>
    </row>
    <row r="312" spans="1:54" s="270" customFormat="1" x14ac:dyDescent="0.25">
      <c r="A312" s="270" t="s">
        <v>406</v>
      </c>
      <c r="B312" s="273" t="s">
        <v>409</v>
      </c>
      <c r="C312" s="273" t="s">
        <v>78</v>
      </c>
      <c r="D312" s="273" t="s">
        <v>79</v>
      </c>
      <c r="E312" s="274" t="s">
        <v>80</v>
      </c>
      <c r="F312" s="274" t="s">
        <v>81</v>
      </c>
      <c r="G312" s="274" t="s">
        <v>160</v>
      </c>
      <c r="H312" s="274" t="s">
        <v>161</v>
      </c>
      <c r="I312" s="274" t="s">
        <v>156</v>
      </c>
      <c r="J312" s="274" t="s">
        <v>157</v>
      </c>
      <c r="K312" s="274" t="s">
        <v>328</v>
      </c>
      <c r="L312" s="274" t="s">
        <v>329</v>
      </c>
      <c r="M312" s="275">
        <v>10000</v>
      </c>
      <c r="N312" s="275">
        <v>10000</v>
      </c>
      <c r="O312" s="275">
        <v>10000</v>
      </c>
      <c r="BB312" s="310"/>
    </row>
    <row r="313" spans="1:54" s="270" customFormat="1" x14ac:dyDescent="0.25">
      <c r="A313" s="270" t="s">
        <v>406</v>
      </c>
      <c r="B313" s="273" t="s">
        <v>409</v>
      </c>
      <c r="C313" s="273" t="s">
        <v>78</v>
      </c>
      <c r="D313" s="273" t="s">
        <v>79</v>
      </c>
      <c r="E313" s="274" t="s">
        <v>80</v>
      </c>
      <c r="F313" s="274" t="s">
        <v>81</v>
      </c>
      <c r="G313" s="274" t="s">
        <v>160</v>
      </c>
      <c r="H313" s="274" t="s">
        <v>161</v>
      </c>
      <c r="I313" s="274" t="s">
        <v>132</v>
      </c>
      <c r="J313" s="274" t="s">
        <v>133</v>
      </c>
      <c r="K313" s="274" t="s">
        <v>328</v>
      </c>
      <c r="L313" s="274" t="s">
        <v>329</v>
      </c>
      <c r="M313" s="275">
        <v>20000</v>
      </c>
      <c r="N313" s="275">
        <v>20000</v>
      </c>
      <c r="O313" s="275">
        <v>20000</v>
      </c>
      <c r="BB313" s="310"/>
    </row>
    <row r="314" spans="1:54" s="270" customFormat="1" x14ac:dyDescent="0.25">
      <c r="A314" s="270" t="s">
        <v>406</v>
      </c>
      <c r="B314" s="273" t="s">
        <v>409</v>
      </c>
      <c r="C314" s="273" t="s">
        <v>78</v>
      </c>
      <c r="D314" s="273" t="s">
        <v>79</v>
      </c>
      <c r="E314" s="274" t="s">
        <v>80</v>
      </c>
      <c r="F314" s="274" t="s">
        <v>81</v>
      </c>
      <c r="G314" s="274" t="s">
        <v>160</v>
      </c>
      <c r="H314" s="274" t="s">
        <v>161</v>
      </c>
      <c r="I314" s="274" t="s">
        <v>158</v>
      </c>
      <c r="J314" s="274" t="s">
        <v>159</v>
      </c>
      <c r="K314" s="274" t="s">
        <v>328</v>
      </c>
      <c r="L314" s="274" t="s">
        <v>329</v>
      </c>
      <c r="M314" s="275">
        <v>5000</v>
      </c>
      <c r="N314" s="275">
        <v>5000</v>
      </c>
      <c r="O314" s="275">
        <v>5000</v>
      </c>
      <c r="BB314" s="310"/>
    </row>
    <row r="315" spans="1:54" s="270" customFormat="1" x14ac:dyDescent="0.25">
      <c r="A315" s="270" t="s">
        <v>406</v>
      </c>
      <c r="B315" s="273" t="s">
        <v>409</v>
      </c>
      <c r="C315" s="273" t="s">
        <v>78</v>
      </c>
      <c r="D315" s="273" t="s">
        <v>79</v>
      </c>
      <c r="E315" s="274" t="s">
        <v>80</v>
      </c>
      <c r="F315" s="274" t="s">
        <v>81</v>
      </c>
      <c r="G315" s="274" t="s">
        <v>160</v>
      </c>
      <c r="H315" s="274" t="s">
        <v>161</v>
      </c>
      <c r="I315" s="274" t="s">
        <v>199</v>
      </c>
      <c r="J315" s="274" t="s">
        <v>200</v>
      </c>
      <c r="K315" s="274" t="s">
        <v>328</v>
      </c>
      <c r="L315" s="274" t="s">
        <v>329</v>
      </c>
      <c r="M315" s="275">
        <v>20000</v>
      </c>
      <c r="N315" s="275">
        <v>20000</v>
      </c>
      <c r="O315" s="275">
        <v>20000</v>
      </c>
      <c r="BB315" s="310"/>
    </row>
    <row r="316" spans="1:54" s="270" customFormat="1" x14ac:dyDescent="0.25">
      <c r="A316" s="270" t="s">
        <v>406</v>
      </c>
      <c r="B316" s="273" t="s">
        <v>409</v>
      </c>
      <c r="C316" s="273" t="s">
        <v>78</v>
      </c>
      <c r="D316" s="273" t="s">
        <v>79</v>
      </c>
      <c r="E316" s="274" t="s">
        <v>80</v>
      </c>
      <c r="F316" s="274" t="s">
        <v>81</v>
      </c>
      <c r="G316" s="274" t="s">
        <v>160</v>
      </c>
      <c r="H316" s="274" t="s">
        <v>161</v>
      </c>
      <c r="I316" s="274" t="s">
        <v>96</v>
      </c>
      <c r="J316" s="274" t="s">
        <v>97</v>
      </c>
      <c r="K316" s="274" t="s">
        <v>328</v>
      </c>
      <c r="L316" s="274" t="s">
        <v>329</v>
      </c>
      <c r="M316" s="275">
        <v>4000</v>
      </c>
      <c r="N316" s="275">
        <v>4000</v>
      </c>
      <c r="O316" s="275">
        <v>4000</v>
      </c>
      <c r="BB316" s="310"/>
    </row>
    <row r="317" spans="1:54" s="270" customFormat="1" x14ac:dyDescent="0.25">
      <c r="A317" s="270" t="s">
        <v>406</v>
      </c>
      <c r="B317" s="273" t="s">
        <v>409</v>
      </c>
      <c r="C317" s="273" t="s">
        <v>78</v>
      </c>
      <c r="D317" s="273" t="s">
        <v>79</v>
      </c>
      <c r="E317" s="274" t="s">
        <v>80</v>
      </c>
      <c r="F317" s="274" t="s">
        <v>81</v>
      </c>
      <c r="G317" s="274" t="s">
        <v>160</v>
      </c>
      <c r="H317" s="274" t="s">
        <v>161</v>
      </c>
      <c r="I317" s="274" t="s">
        <v>116</v>
      </c>
      <c r="J317" s="274" t="s">
        <v>117</v>
      </c>
      <c r="K317" s="274" t="s">
        <v>328</v>
      </c>
      <c r="L317" s="274" t="s">
        <v>329</v>
      </c>
      <c r="M317" s="275">
        <v>319700</v>
      </c>
      <c r="N317" s="275">
        <v>319700</v>
      </c>
      <c r="O317" s="275">
        <v>319700</v>
      </c>
      <c r="BB317" s="310"/>
    </row>
    <row r="318" spans="1:54" s="270" customFormat="1" x14ac:dyDescent="0.25">
      <c r="A318" s="270" t="s">
        <v>406</v>
      </c>
      <c r="B318" s="273" t="s">
        <v>409</v>
      </c>
      <c r="C318" s="273" t="s">
        <v>78</v>
      </c>
      <c r="D318" s="273" t="s">
        <v>79</v>
      </c>
      <c r="E318" s="274" t="s">
        <v>80</v>
      </c>
      <c r="F318" s="274" t="s">
        <v>81</v>
      </c>
      <c r="G318" s="274" t="s">
        <v>160</v>
      </c>
      <c r="H318" s="274" t="s">
        <v>161</v>
      </c>
      <c r="I318" s="274" t="s">
        <v>184</v>
      </c>
      <c r="J318" s="274" t="s">
        <v>185</v>
      </c>
      <c r="K318" s="274" t="s">
        <v>328</v>
      </c>
      <c r="L318" s="274" t="s">
        <v>329</v>
      </c>
      <c r="M318" s="275">
        <v>5000</v>
      </c>
      <c r="N318" s="275">
        <v>5000</v>
      </c>
      <c r="O318" s="275">
        <v>5000</v>
      </c>
      <c r="BB318" s="310"/>
    </row>
    <row r="319" spans="1:54" s="270" customFormat="1" x14ac:dyDescent="0.25">
      <c r="A319" s="270" t="s">
        <v>406</v>
      </c>
      <c r="B319" s="273" t="s">
        <v>409</v>
      </c>
      <c r="C319" s="273" t="s">
        <v>78</v>
      </c>
      <c r="D319" s="273" t="s">
        <v>79</v>
      </c>
      <c r="E319" s="274" t="s">
        <v>80</v>
      </c>
      <c r="F319" s="274" t="s">
        <v>81</v>
      </c>
      <c r="G319" s="274" t="s">
        <v>160</v>
      </c>
      <c r="H319" s="274" t="s">
        <v>161</v>
      </c>
      <c r="I319" s="274" t="s">
        <v>144</v>
      </c>
      <c r="J319" s="274" t="s">
        <v>145</v>
      </c>
      <c r="K319" s="274" t="s">
        <v>328</v>
      </c>
      <c r="L319" s="274" t="s">
        <v>329</v>
      </c>
      <c r="M319" s="275">
        <v>30000</v>
      </c>
      <c r="N319" s="275">
        <v>30000</v>
      </c>
      <c r="O319" s="275">
        <v>30000</v>
      </c>
      <c r="BB319" s="310"/>
    </row>
    <row r="320" spans="1:54" s="270" customFormat="1" x14ac:dyDescent="0.25">
      <c r="A320" s="270" t="s">
        <v>406</v>
      </c>
      <c r="B320" s="273" t="s">
        <v>409</v>
      </c>
      <c r="C320" s="273" t="s">
        <v>78</v>
      </c>
      <c r="D320" s="273" t="s">
        <v>79</v>
      </c>
      <c r="E320" s="274" t="s">
        <v>80</v>
      </c>
      <c r="F320" s="274" t="s">
        <v>81</v>
      </c>
      <c r="G320" s="274" t="s">
        <v>160</v>
      </c>
      <c r="H320" s="274" t="s">
        <v>161</v>
      </c>
      <c r="I320" s="274" t="s">
        <v>138</v>
      </c>
      <c r="J320" s="274" t="s">
        <v>139</v>
      </c>
      <c r="K320" s="274" t="s">
        <v>328</v>
      </c>
      <c r="L320" s="274" t="s">
        <v>329</v>
      </c>
      <c r="M320" s="275">
        <v>30000</v>
      </c>
      <c r="N320" s="275">
        <v>30000</v>
      </c>
      <c r="O320" s="275">
        <v>30000</v>
      </c>
      <c r="BB320" s="310"/>
    </row>
    <row r="321" spans="1:54" s="270" customFormat="1" x14ac:dyDescent="0.25">
      <c r="A321" s="270" t="s">
        <v>406</v>
      </c>
      <c r="B321" s="273" t="s">
        <v>409</v>
      </c>
      <c r="C321" s="273" t="s">
        <v>78</v>
      </c>
      <c r="D321" s="273" t="s">
        <v>79</v>
      </c>
      <c r="E321" s="274" t="s">
        <v>80</v>
      </c>
      <c r="F321" s="274" t="s">
        <v>81</v>
      </c>
      <c r="G321" s="274" t="s">
        <v>160</v>
      </c>
      <c r="H321" s="274" t="s">
        <v>161</v>
      </c>
      <c r="I321" s="274" t="s">
        <v>128</v>
      </c>
      <c r="J321" s="274" t="s">
        <v>129</v>
      </c>
      <c r="K321" s="274" t="s">
        <v>328</v>
      </c>
      <c r="L321" s="274" t="s">
        <v>329</v>
      </c>
      <c r="M321" s="275">
        <v>20000</v>
      </c>
      <c r="N321" s="275">
        <v>20000</v>
      </c>
      <c r="O321" s="275">
        <v>20000</v>
      </c>
      <c r="BB321" s="310"/>
    </row>
    <row r="322" spans="1:54" s="270" customFormat="1" x14ac:dyDescent="0.25">
      <c r="A322" s="270" t="s">
        <v>406</v>
      </c>
      <c r="B322" s="273" t="s">
        <v>409</v>
      </c>
      <c r="C322" s="273" t="s">
        <v>78</v>
      </c>
      <c r="D322" s="273" t="s">
        <v>79</v>
      </c>
      <c r="E322" s="274" t="s">
        <v>80</v>
      </c>
      <c r="F322" s="274" t="s">
        <v>81</v>
      </c>
      <c r="G322" s="274" t="s">
        <v>160</v>
      </c>
      <c r="H322" s="274" t="s">
        <v>161</v>
      </c>
      <c r="I322" s="274" t="s">
        <v>146</v>
      </c>
      <c r="J322" s="274" t="s">
        <v>147</v>
      </c>
      <c r="K322" s="274" t="s">
        <v>328</v>
      </c>
      <c r="L322" s="274" t="s">
        <v>329</v>
      </c>
      <c r="M322" s="275">
        <v>125000</v>
      </c>
      <c r="N322" s="275">
        <v>125000</v>
      </c>
      <c r="O322" s="275">
        <v>125000</v>
      </c>
      <c r="BB322" s="310"/>
    </row>
    <row r="323" spans="1:54" s="270" customFormat="1" x14ac:dyDescent="0.25">
      <c r="A323" s="270" t="s">
        <v>406</v>
      </c>
      <c r="B323" s="273" t="s">
        <v>409</v>
      </c>
      <c r="C323" s="273" t="s">
        <v>78</v>
      </c>
      <c r="D323" s="273" t="s">
        <v>79</v>
      </c>
      <c r="E323" s="274" t="s">
        <v>80</v>
      </c>
      <c r="F323" s="274" t="s">
        <v>81</v>
      </c>
      <c r="G323" s="274" t="s">
        <v>160</v>
      </c>
      <c r="H323" s="274" t="s">
        <v>161</v>
      </c>
      <c r="I323" s="274" t="s">
        <v>148</v>
      </c>
      <c r="J323" s="274" t="s">
        <v>149</v>
      </c>
      <c r="K323" s="274" t="s">
        <v>328</v>
      </c>
      <c r="L323" s="274" t="s">
        <v>329</v>
      </c>
      <c r="M323" s="275">
        <v>25000</v>
      </c>
      <c r="N323" s="275">
        <v>25000</v>
      </c>
      <c r="O323" s="275">
        <v>25000</v>
      </c>
      <c r="BB323" s="310"/>
    </row>
    <row r="324" spans="1:54" s="270" customFormat="1" x14ac:dyDescent="0.25">
      <c r="A324" s="270" t="s">
        <v>406</v>
      </c>
      <c r="B324" s="273" t="s">
        <v>409</v>
      </c>
      <c r="C324" s="273" t="s">
        <v>78</v>
      </c>
      <c r="D324" s="273" t="s">
        <v>79</v>
      </c>
      <c r="E324" s="274" t="s">
        <v>80</v>
      </c>
      <c r="F324" s="274" t="s">
        <v>81</v>
      </c>
      <c r="G324" s="274" t="s">
        <v>160</v>
      </c>
      <c r="H324" s="274" t="s">
        <v>161</v>
      </c>
      <c r="I324" s="274" t="s">
        <v>98</v>
      </c>
      <c r="J324" s="274" t="s">
        <v>99</v>
      </c>
      <c r="K324" s="274" t="s">
        <v>328</v>
      </c>
      <c r="L324" s="274" t="s">
        <v>329</v>
      </c>
      <c r="M324" s="275">
        <v>5000</v>
      </c>
      <c r="N324" s="275">
        <v>5000</v>
      </c>
      <c r="O324" s="275">
        <v>5000</v>
      </c>
      <c r="BB324" s="310"/>
    </row>
    <row r="325" spans="1:54" s="270" customFormat="1" x14ac:dyDescent="0.25">
      <c r="A325" s="270" t="s">
        <v>406</v>
      </c>
      <c r="B325" s="273" t="s">
        <v>409</v>
      </c>
      <c r="C325" s="273" t="s">
        <v>78</v>
      </c>
      <c r="D325" s="273" t="s">
        <v>79</v>
      </c>
      <c r="E325" s="274" t="s">
        <v>80</v>
      </c>
      <c r="F325" s="274" t="s">
        <v>81</v>
      </c>
      <c r="G325" s="274" t="s">
        <v>160</v>
      </c>
      <c r="H325" s="274" t="s">
        <v>161</v>
      </c>
      <c r="I325" s="274" t="s">
        <v>275</v>
      </c>
      <c r="J325" s="274" t="s">
        <v>276</v>
      </c>
      <c r="K325" s="274" t="s">
        <v>328</v>
      </c>
      <c r="L325" s="274" t="s">
        <v>329</v>
      </c>
      <c r="M325" s="275">
        <v>5000</v>
      </c>
      <c r="N325" s="275">
        <v>5000</v>
      </c>
      <c r="O325" s="275">
        <v>5000</v>
      </c>
      <c r="BB325" s="310"/>
    </row>
    <row r="326" spans="1:54" s="270" customFormat="1" x14ac:dyDescent="0.25">
      <c r="A326" s="270" t="s">
        <v>406</v>
      </c>
      <c r="B326" s="273" t="s">
        <v>409</v>
      </c>
      <c r="C326" s="273" t="s">
        <v>78</v>
      </c>
      <c r="D326" s="273" t="s">
        <v>79</v>
      </c>
      <c r="E326" s="274" t="s">
        <v>80</v>
      </c>
      <c r="F326" s="274" t="s">
        <v>81</v>
      </c>
      <c r="G326" s="274" t="s">
        <v>160</v>
      </c>
      <c r="H326" s="274" t="s">
        <v>161</v>
      </c>
      <c r="I326" s="274" t="s">
        <v>104</v>
      </c>
      <c r="J326" s="274" t="s">
        <v>105</v>
      </c>
      <c r="K326" s="274" t="s">
        <v>328</v>
      </c>
      <c r="L326" s="274" t="s">
        <v>329</v>
      </c>
      <c r="M326" s="275">
        <v>15000</v>
      </c>
      <c r="N326" s="275">
        <v>15000</v>
      </c>
      <c r="O326" s="275">
        <v>15000</v>
      </c>
      <c r="BB326" s="310"/>
    </row>
    <row r="327" spans="1:54" s="270" customFormat="1" x14ac:dyDescent="0.25">
      <c r="A327" s="270" t="s">
        <v>406</v>
      </c>
      <c r="B327" s="273" t="s">
        <v>409</v>
      </c>
      <c r="C327" s="273" t="s">
        <v>78</v>
      </c>
      <c r="D327" s="273" t="s">
        <v>79</v>
      </c>
      <c r="E327" s="274" t="s">
        <v>80</v>
      </c>
      <c r="F327" s="274" t="s">
        <v>81</v>
      </c>
      <c r="G327" s="274" t="s">
        <v>160</v>
      </c>
      <c r="H327" s="274" t="s">
        <v>161</v>
      </c>
      <c r="I327" s="274" t="s">
        <v>279</v>
      </c>
      <c r="J327" s="274" t="s">
        <v>278</v>
      </c>
      <c r="K327" s="274" t="s">
        <v>328</v>
      </c>
      <c r="L327" s="274" t="s">
        <v>329</v>
      </c>
      <c r="M327" s="275"/>
      <c r="N327" s="275"/>
      <c r="O327" s="275"/>
      <c r="BB327" s="310"/>
    </row>
    <row r="328" spans="1:54" s="270" customFormat="1" x14ac:dyDescent="0.25">
      <c r="A328" s="270" t="s">
        <v>406</v>
      </c>
      <c r="B328" s="273" t="s">
        <v>409</v>
      </c>
      <c r="C328" s="273" t="s">
        <v>78</v>
      </c>
      <c r="D328" s="273" t="s">
        <v>79</v>
      </c>
      <c r="E328" s="274" t="s">
        <v>80</v>
      </c>
      <c r="F328" s="274" t="s">
        <v>81</v>
      </c>
      <c r="G328" s="274" t="s">
        <v>160</v>
      </c>
      <c r="H328" s="274" t="s">
        <v>161</v>
      </c>
      <c r="I328" s="274" t="s">
        <v>142</v>
      </c>
      <c r="J328" s="274" t="s">
        <v>143</v>
      </c>
      <c r="K328" s="274" t="s">
        <v>328</v>
      </c>
      <c r="L328" s="274" t="s">
        <v>329</v>
      </c>
      <c r="M328" s="275">
        <v>4500</v>
      </c>
      <c r="N328" s="275">
        <v>4500</v>
      </c>
      <c r="O328" s="275">
        <v>4500</v>
      </c>
      <c r="BB328" s="310"/>
    </row>
    <row r="329" spans="1:54" s="270" customFormat="1" x14ac:dyDescent="0.25">
      <c r="A329" s="270" t="s">
        <v>406</v>
      </c>
      <c r="B329" s="273" t="s">
        <v>409</v>
      </c>
      <c r="C329" s="273" t="s">
        <v>78</v>
      </c>
      <c r="D329" s="273" t="s">
        <v>79</v>
      </c>
      <c r="E329" s="274" t="s">
        <v>80</v>
      </c>
      <c r="F329" s="274" t="s">
        <v>81</v>
      </c>
      <c r="G329" s="274" t="s">
        <v>160</v>
      </c>
      <c r="H329" s="274" t="s">
        <v>161</v>
      </c>
      <c r="I329" s="274" t="s">
        <v>174</v>
      </c>
      <c r="J329" s="274" t="s">
        <v>175</v>
      </c>
      <c r="K329" s="274" t="s">
        <v>328</v>
      </c>
      <c r="L329" s="274" t="s">
        <v>329</v>
      </c>
      <c r="M329" s="275">
        <v>1500</v>
      </c>
      <c r="N329" s="275">
        <v>1500</v>
      </c>
      <c r="O329" s="275">
        <v>1500</v>
      </c>
      <c r="BB329" s="310"/>
    </row>
    <row r="330" spans="1:54" s="270" customFormat="1" x14ac:dyDescent="0.25">
      <c r="A330" s="270" t="s">
        <v>406</v>
      </c>
      <c r="B330" s="273" t="s">
        <v>409</v>
      </c>
      <c r="C330" s="273" t="s">
        <v>78</v>
      </c>
      <c r="D330" s="273" t="s">
        <v>79</v>
      </c>
      <c r="E330" s="274" t="s">
        <v>80</v>
      </c>
      <c r="F330" s="274" t="s">
        <v>81</v>
      </c>
      <c r="G330" s="274" t="s">
        <v>160</v>
      </c>
      <c r="H330" s="274" t="s">
        <v>161</v>
      </c>
      <c r="I330" s="274" t="s">
        <v>253</v>
      </c>
      <c r="J330" s="274" t="s">
        <v>254</v>
      </c>
      <c r="K330" s="274" t="s">
        <v>328</v>
      </c>
      <c r="L330" s="274" t="s">
        <v>329</v>
      </c>
      <c r="M330" s="275">
        <v>1000</v>
      </c>
      <c r="N330" s="275">
        <v>1000</v>
      </c>
      <c r="O330" s="275">
        <v>1000</v>
      </c>
      <c r="BB330" s="310"/>
    </row>
    <row r="331" spans="1:54" s="270" customFormat="1" x14ac:dyDescent="0.25">
      <c r="A331" s="270" t="s">
        <v>406</v>
      </c>
      <c r="B331" s="273" t="s">
        <v>409</v>
      </c>
      <c r="C331" s="273" t="s">
        <v>78</v>
      </c>
      <c r="D331" s="273" t="s">
        <v>79</v>
      </c>
      <c r="E331" s="274" t="s">
        <v>80</v>
      </c>
      <c r="F331" s="274" t="s">
        <v>81</v>
      </c>
      <c r="G331" s="274" t="s">
        <v>160</v>
      </c>
      <c r="H331" s="274" t="s">
        <v>161</v>
      </c>
      <c r="I331" s="274" t="s">
        <v>118</v>
      </c>
      <c r="J331" s="274" t="s">
        <v>119</v>
      </c>
      <c r="K331" s="274" t="s">
        <v>328</v>
      </c>
      <c r="L331" s="274" t="s">
        <v>329</v>
      </c>
      <c r="M331" s="275">
        <v>10000</v>
      </c>
      <c r="N331" s="275">
        <v>10000</v>
      </c>
      <c r="O331" s="275">
        <v>10000</v>
      </c>
      <c r="BB331" s="310"/>
    </row>
    <row r="332" spans="1:54" s="270" customFormat="1" x14ac:dyDescent="0.25">
      <c r="A332" s="270" t="s">
        <v>406</v>
      </c>
      <c r="B332" s="273" t="s">
        <v>409</v>
      </c>
      <c r="C332" s="273" t="s">
        <v>78</v>
      </c>
      <c r="D332" s="273" t="s">
        <v>79</v>
      </c>
      <c r="E332" s="274" t="s">
        <v>80</v>
      </c>
      <c r="F332" s="274" t="s">
        <v>81</v>
      </c>
      <c r="G332" s="274" t="s">
        <v>160</v>
      </c>
      <c r="H332" s="274" t="s">
        <v>161</v>
      </c>
      <c r="I332" s="274" t="s">
        <v>248</v>
      </c>
      <c r="J332" s="274" t="s">
        <v>188</v>
      </c>
      <c r="K332" s="274" t="s">
        <v>328</v>
      </c>
      <c r="L332" s="274" t="s">
        <v>329</v>
      </c>
      <c r="M332" s="275"/>
      <c r="N332" s="275"/>
      <c r="O332" s="275"/>
      <c r="BB332" s="310"/>
    </row>
    <row r="333" spans="1:54" s="270" customFormat="1" x14ac:dyDescent="0.25">
      <c r="A333" s="270" t="s">
        <v>406</v>
      </c>
      <c r="B333" s="273" t="s">
        <v>409</v>
      </c>
      <c r="C333" s="273" t="s">
        <v>78</v>
      </c>
      <c r="D333" s="273" t="s">
        <v>79</v>
      </c>
      <c r="E333" s="274" t="s">
        <v>80</v>
      </c>
      <c r="F333" s="274" t="s">
        <v>81</v>
      </c>
      <c r="G333" s="274" t="s">
        <v>160</v>
      </c>
      <c r="H333" s="274" t="s">
        <v>161</v>
      </c>
      <c r="I333" s="274" t="s">
        <v>227</v>
      </c>
      <c r="J333" s="274" t="s">
        <v>228</v>
      </c>
      <c r="K333" s="274" t="s">
        <v>328</v>
      </c>
      <c r="L333" s="274" t="s">
        <v>329</v>
      </c>
      <c r="M333" s="275"/>
      <c r="N333" s="275"/>
      <c r="O333" s="275"/>
      <c r="BB333" s="310"/>
    </row>
    <row r="334" spans="1:54" s="270" customFormat="1" x14ac:dyDescent="0.25">
      <c r="A334" s="270" t="s">
        <v>406</v>
      </c>
      <c r="B334" s="273" t="s">
        <v>409</v>
      </c>
      <c r="C334" s="273" t="s">
        <v>78</v>
      </c>
      <c r="D334" s="273" t="s">
        <v>79</v>
      </c>
      <c r="E334" s="274" t="s">
        <v>80</v>
      </c>
      <c r="F334" s="274" t="s">
        <v>81</v>
      </c>
      <c r="G334" s="274" t="s">
        <v>160</v>
      </c>
      <c r="H334" s="274" t="s">
        <v>161</v>
      </c>
      <c r="I334" s="274" t="s">
        <v>114</v>
      </c>
      <c r="J334" s="274" t="s">
        <v>115</v>
      </c>
      <c r="K334" s="274" t="s">
        <v>328</v>
      </c>
      <c r="L334" s="274" t="s">
        <v>329</v>
      </c>
      <c r="M334" s="275">
        <v>10000</v>
      </c>
      <c r="N334" s="275">
        <v>10000</v>
      </c>
      <c r="O334" s="275">
        <v>10000</v>
      </c>
      <c r="BB334" s="310"/>
    </row>
    <row r="335" spans="1:54" s="270" customFormat="1" x14ac:dyDescent="0.25">
      <c r="A335" s="270" t="s">
        <v>406</v>
      </c>
      <c r="B335" s="273" t="s">
        <v>409</v>
      </c>
      <c r="C335" s="273" t="s">
        <v>78</v>
      </c>
      <c r="D335" s="273" t="s">
        <v>79</v>
      </c>
      <c r="E335" s="274" t="s">
        <v>80</v>
      </c>
      <c r="F335" s="274" t="s">
        <v>81</v>
      </c>
      <c r="G335" s="274" t="s">
        <v>160</v>
      </c>
      <c r="H335" s="274" t="s">
        <v>161</v>
      </c>
      <c r="I335" s="274" t="s">
        <v>100</v>
      </c>
      <c r="J335" s="274" t="s">
        <v>101</v>
      </c>
      <c r="K335" s="274" t="s">
        <v>328</v>
      </c>
      <c r="L335" s="274" t="s">
        <v>329</v>
      </c>
      <c r="M335" s="275">
        <v>10000</v>
      </c>
      <c r="N335" s="275">
        <v>10000</v>
      </c>
      <c r="O335" s="275">
        <v>10000</v>
      </c>
      <c r="BB335" s="310"/>
    </row>
    <row r="336" spans="1:54" s="270" customFormat="1" x14ac:dyDescent="0.25">
      <c r="A336" s="270" t="s">
        <v>406</v>
      </c>
      <c r="B336" s="273" t="s">
        <v>409</v>
      </c>
      <c r="C336" s="273" t="s">
        <v>78</v>
      </c>
      <c r="D336" s="273" t="s">
        <v>79</v>
      </c>
      <c r="E336" s="274" t="s">
        <v>80</v>
      </c>
      <c r="F336" s="274" t="s">
        <v>81</v>
      </c>
      <c r="G336" s="274" t="s">
        <v>160</v>
      </c>
      <c r="H336" s="274" t="s">
        <v>161</v>
      </c>
      <c r="I336" s="274" t="s">
        <v>282</v>
      </c>
      <c r="J336" s="274" t="s">
        <v>283</v>
      </c>
      <c r="K336" s="274" t="s">
        <v>328</v>
      </c>
      <c r="L336" s="274" t="s">
        <v>329</v>
      </c>
      <c r="M336" s="275"/>
      <c r="N336" s="275"/>
      <c r="O336" s="275"/>
      <c r="BB336" s="310"/>
    </row>
    <row r="337" spans="1:54" s="270" customFormat="1" x14ac:dyDescent="0.25">
      <c r="A337" s="270" t="s">
        <v>406</v>
      </c>
      <c r="B337" s="273" t="s">
        <v>409</v>
      </c>
      <c r="C337" s="273" t="s">
        <v>78</v>
      </c>
      <c r="D337" s="273" t="s">
        <v>79</v>
      </c>
      <c r="E337" s="274" t="s">
        <v>80</v>
      </c>
      <c r="F337" s="274" t="s">
        <v>81</v>
      </c>
      <c r="G337" s="274" t="s">
        <v>160</v>
      </c>
      <c r="H337" s="274" t="s">
        <v>161</v>
      </c>
      <c r="I337" s="274" t="s">
        <v>284</v>
      </c>
      <c r="J337" s="274" t="s">
        <v>285</v>
      </c>
      <c r="K337" s="274" t="s">
        <v>328</v>
      </c>
      <c r="L337" s="274" t="s">
        <v>329</v>
      </c>
      <c r="M337" s="275"/>
      <c r="N337" s="275"/>
      <c r="O337" s="275"/>
      <c r="BB337" s="310"/>
    </row>
    <row r="338" spans="1:54" s="270" customFormat="1" x14ac:dyDescent="0.25">
      <c r="A338" s="270" t="s">
        <v>406</v>
      </c>
      <c r="B338" s="273" t="s">
        <v>409</v>
      </c>
      <c r="C338" s="273" t="s">
        <v>78</v>
      </c>
      <c r="D338" s="273" t="s">
        <v>79</v>
      </c>
      <c r="E338" s="274" t="s">
        <v>80</v>
      </c>
      <c r="F338" s="274" t="s">
        <v>81</v>
      </c>
      <c r="G338" s="274" t="s">
        <v>160</v>
      </c>
      <c r="H338" s="274" t="s">
        <v>161</v>
      </c>
      <c r="I338" s="274" t="s">
        <v>237</v>
      </c>
      <c r="J338" s="274" t="s">
        <v>238</v>
      </c>
      <c r="K338" s="274" t="s">
        <v>328</v>
      </c>
      <c r="L338" s="274" t="s">
        <v>329</v>
      </c>
      <c r="M338" s="275"/>
      <c r="N338" s="275"/>
      <c r="O338" s="275"/>
      <c r="BB338" s="310"/>
    </row>
    <row r="339" spans="1:54" s="270" customFormat="1" x14ac:dyDescent="0.25">
      <c r="A339" s="270" t="s">
        <v>406</v>
      </c>
      <c r="B339" s="273" t="s">
        <v>409</v>
      </c>
      <c r="C339" s="273" t="s">
        <v>78</v>
      </c>
      <c r="D339" s="273" t="s">
        <v>79</v>
      </c>
      <c r="E339" s="274" t="s">
        <v>80</v>
      </c>
      <c r="F339" s="274" t="s">
        <v>81</v>
      </c>
      <c r="G339" s="274" t="s">
        <v>160</v>
      </c>
      <c r="H339" s="274" t="s">
        <v>161</v>
      </c>
      <c r="I339" s="274" t="s">
        <v>296</v>
      </c>
      <c r="J339" s="274" t="s">
        <v>297</v>
      </c>
      <c r="K339" s="274" t="s">
        <v>328</v>
      </c>
      <c r="L339" s="274" t="s">
        <v>329</v>
      </c>
      <c r="M339" s="275"/>
      <c r="N339" s="275"/>
      <c r="O339" s="275"/>
      <c r="BB339" s="310"/>
    </row>
    <row r="340" spans="1:54" s="270" customFormat="1" x14ac:dyDescent="0.25">
      <c r="A340" s="270" t="s">
        <v>406</v>
      </c>
      <c r="B340" s="273" t="s">
        <v>409</v>
      </c>
      <c r="C340" s="273" t="s">
        <v>78</v>
      </c>
      <c r="D340" s="273" t="s">
        <v>79</v>
      </c>
      <c r="E340" s="274" t="s">
        <v>80</v>
      </c>
      <c r="F340" s="274" t="s">
        <v>81</v>
      </c>
      <c r="G340" s="274" t="s">
        <v>160</v>
      </c>
      <c r="H340" s="274" t="s">
        <v>161</v>
      </c>
      <c r="I340" s="274" t="s">
        <v>324</v>
      </c>
      <c r="J340" s="274" t="s">
        <v>325</v>
      </c>
      <c r="K340" s="274" t="s">
        <v>328</v>
      </c>
      <c r="L340" s="274" t="s">
        <v>329</v>
      </c>
      <c r="M340" s="275"/>
      <c r="N340" s="275"/>
      <c r="O340" s="275"/>
      <c r="BB340" s="310"/>
    </row>
    <row r="341" spans="1:54" s="270" customFormat="1" x14ac:dyDescent="0.25">
      <c r="A341" s="270" t="s">
        <v>406</v>
      </c>
      <c r="B341" s="273" t="s">
        <v>409</v>
      </c>
      <c r="C341" s="273" t="s">
        <v>78</v>
      </c>
      <c r="D341" s="273" t="s">
        <v>79</v>
      </c>
      <c r="E341" s="274" t="s">
        <v>80</v>
      </c>
      <c r="F341" s="274" t="s">
        <v>81</v>
      </c>
      <c r="G341" s="274" t="s">
        <v>160</v>
      </c>
      <c r="H341" s="274" t="s">
        <v>161</v>
      </c>
      <c r="I341" s="274" t="s">
        <v>168</v>
      </c>
      <c r="J341" s="274" t="s">
        <v>169</v>
      </c>
      <c r="K341" s="274" t="s">
        <v>328</v>
      </c>
      <c r="L341" s="274" t="s">
        <v>329</v>
      </c>
      <c r="M341" s="275">
        <v>10000</v>
      </c>
      <c r="N341" s="275">
        <v>10000</v>
      </c>
      <c r="O341" s="275">
        <v>10000</v>
      </c>
      <c r="BB341" s="310"/>
    </row>
    <row r="342" spans="1:54" s="270" customFormat="1" x14ac:dyDescent="0.25">
      <c r="A342" s="270" t="s">
        <v>406</v>
      </c>
      <c r="B342" s="273" t="s">
        <v>409</v>
      </c>
      <c r="C342" s="273" t="s">
        <v>78</v>
      </c>
      <c r="D342" s="273" t="s">
        <v>79</v>
      </c>
      <c r="E342" s="274" t="s">
        <v>80</v>
      </c>
      <c r="F342" s="274" t="s">
        <v>81</v>
      </c>
      <c r="G342" s="274" t="s">
        <v>160</v>
      </c>
      <c r="H342" s="274" t="s">
        <v>161</v>
      </c>
      <c r="I342" s="274" t="s">
        <v>191</v>
      </c>
      <c r="J342" s="274" t="s">
        <v>192</v>
      </c>
      <c r="K342" s="274" t="s">
        <v>328</v>
      </c>
      <c r="L342" s="274" t="s">
        <v>329</v>
      </c>
      <c r="M342" s="275"/>
      <c r="N342" s="275"/>
      <c r="O342" s="275"/>
      <c r="BB342" s="310"/>
    </row>
    <row r="343" spans="1:54" s="270" customFormat="1" x14ac:dyDescent="0.25">
      <c r="A343" s="270" t="s">
        <v>406</v>
      </c>
      <c r="B343" s="273" t="s">
        <v>409</v>
      </c>
      <c r="C343" s="273" t="s">
        <v>78</v>
      </c>
      <c r="D343" s="273" t="s">
        <v>79</v>
      </c>
      <c r="E343" s="274" t="s">
        <v>80</v>
      </c>
      <c r="F343" s="274" t="s">
        <v>81</v>
      </c>
      <c r="G343" s="274" t="s">
        <v>160</v>
      </c>
      <c r="H343" s="274" t="s">
        <v>161</v>
      </c>
      <c r="I343" s="274" t="s">
        <v>217</v>
      </c>
      <c r="J343" s="274" t="s">
        <v>218</v>
      </c>
      <c r="K343" s="274" t="s">
        <v>328</v>
      </c>
      <c r="L343" s="274" t="s">
        <v>329</v>
      </c>
      <c r="M343" s="275"/>
      <c r="N343" s="275"/>
      <c r="O343" s="275"/>
      <c r="BB343" s="310"/>
    </row>
    <row r="344" spans="1:54" s="270" customFormat="1" x14ac:dyDescent="0.25">
      <c r="A344" s="270" t="s">
        <v>406</v>
      </c>
      <c r="B344" s="273" t="s">
        <v>409</v>
      </c>
      <c r="C344" s="273" t="s">
        <v>78</v>
      </c>
      <c r="D344" s="273" t="s">
        <v>79</v>
      </c>
      <c r="E344" s="274" t="s">
        <v>80</v>
      </c>
      <c r="F344" s="274" t="s">
        <v>81</v>
      </c>
      <c r="G344" s="274" t="s">
        <v>160</v>
      </c>
      <c r="H344" s="274" t="s">
        <v>161</v>
      </c>
      <c r="I344" s="274" t="s">
        <v>203</v>
      </c>
      <c r="J344" s="274" t="s">
        <v>204</v>
      </c>
      <c r="K344" s="274" t="s">
        <v>328</v>
      </c>
      <c r="L344" s="274" t="s">
        <v>329</v>
      </c>
      <c r="M344" s="275"/>
      <c r="N344" s="275"/>
      <c r="O344" s="275"/>
      <c r="BB344" s="310"/>
    </row>
    <row r="345" spans="1:54" s="270" customFormat="1" x14ac:dyDescent="0.25">
      <c r="A345" s="270" t="s">
        <v>406</v>
      </c>
      <c r="B345" s="273" t="s">
        <v>409</v>
      </c>
      <c r="C345" s="273" t="s">
        <v>78</v>
      </c>
      <c r="D345" s="273" t="s">
        <v>79</v>
      </c>
      <c r="E345" s="274" t="s">
        <v>80</v>
      </c>
      <c r="F345" s="274" t="s">
        <v>81</v>
      </c>
      <c r="G345" s="274" t="s">
        <v>160</v>
      </c>
      <c r="H345" s="274" t="s">
        <v>161</v>
      </c>
      <c r="I345" s="274" t="s">
        <v>211</v>
      </c>
      <c r="J345" s="274" t="s">
        <v>212</v>
      </c>
      <c r="K345" s="274" t="s">
        <v>328</v>
      </c>
      <c r="L345" s="274" t="s">
        <v>329</v>
      </c>
      <c r="M345" s="275"/>
      <c r="N345" s="275"/>
      <c r="O345" s="275"/>
      <c r="BB345" s="310"/>
    </row>
    <row r="346" spans="1:54" s="270" customFormat="1" x14ac:dyDescent="0.25">
      <c r="A346" s="270" t="s">
        <v>406</v>
      </c>
      <c r="B346" s="273" t="s">
        <v>409</v>
      </c>
      <c r="C346" s="273" t="s">
        <v>78</v>
      </c>
      <c r="D346" s="273" t="s">
        <v>79</v>
      </c>
      <c r="E346" s="274" t="s">
        <v>80</v>
      </c>
      <c r="F346" s="274" t="s">
        <v>81</v>
      </c>
      <c r="G346" s="274" t="s">
        <v>160</v>
      </c>
      <c r="H346" s="274" t="s">
        <v>161</v>
      </c>
      <c r="I346" s="274" t="s">
        <v>302</v>
      </c>
      <c r="J346" s="274" t="s">
        <v>303</v>
      </c>
      <c r="K346" s="274" t="s">
        <v>328</v>
      </c>
      <c r="L346" s="274" t="s">
        <v>329</v>
      </c>
      <c r="M346" s="275"/>
      <c r="N346" s="275"/>
      <c r="O346" s="275"/>
      <c r="BB346" s="310"/>
    </row>
    <row r="347" spans="1:54" s="270" customFormat="1" x14ac:dyDescent="0.25">
      <c r="A347" s="270" t="s">
        <v>406</v>
      </c>
      <c r="B347" s="273" t="s">
        <v>409</v>
      </c>
      <c r="C347" s="273" t="s">
        <v>78</v>
      </c>
      <c r="D347" s="273" t="s">
        <v>79</v>
      </c>
      <c r="E347" s="274" t="s">
        <v>80</v>
      </c>
      <c r="F347" s="274" t="s">
        <v>81</v>
      </c>
      <c r="G347" s="274" t="s">
        <v>160</v>
      </c>
      <c r="H347" s="274" t="s">
        <v>161</v>
      </c>
      <c r="I347" s="274" t="s">
        <v>239</v>
      </c>
      <c r="J347" s="274" t="s">
        <v>240</v>
      </c>
      <c r="K347" s="274" t="s">
        <v>328</v>
      </c>
      <c r="L347" s="274" t="s">
        <v>329</v>
      </c>
      <c r="M347" s="275"/>
      <c r="N347" s="275"/>
      <c r="O347" s="275"/>
      <c r="BB347" s="310"/>
    </row>
    <row r="348" spans="1:54" s="270" customFormat="1" x14ac:dyDescent="0.25">
      <c r="A348" s="270" t="s">
        <v>406</v>
      </c>
      <c r="B348" s="273" t="s">
        <v>409</v>
      </c>
      <c r="C348" s="273" t="s">
        <v>78</v>
      </c>
      <c r="D348" s="273" t="s">
        <v>79</v>
      </c>
      <c r="E348" s="274" t="s">
        <v>80</v>
      </c>
      <c r="F348" s="274" t="s">
        <v>81</v>
      </c>
      <c r="G348" s="274" t="s">
        <v>160</v>
      </c>
      <c r="H348" s="274" t="s">
        <v>161</v>
      </c>
      <c r="I348" s="274" t="s">
        <v>304</v>
      </c>
      <c r="J348" s="274" t="s">
        <v>305</v>
      </c>
      <c r="K348" s="274" t="s">
        <v>328</v>
      </c>
      <c r="L348" s="274" t="s">
        <v>329</v>
      </c>
      <c r="M348" s="275"/>
      <c r="N348" s="275"/>
      <c r="O348" s="275"/>
      <c r="BB348" s="310"/>
    </row>
    <row r="349" spans="1:54" s="270" customFormat="1" x14ac:dyDescent="0.25">
      <c r="A349" s="270" t="s">
        <v>406</v>
      </c>
      <c r="B349" s="273" t="s">
        <v>409</v>
      </c>
      <c r="C349" s="273" t="s">
        <v>78</v>
      </c>
      <c r="D349" s="273" t="s">
        <v>79</v>
      </c>
      <c r="E349" s="274" t="s">
        <v>80</v>
      </c>
      <c r="F349" s="274" t="s">
        <v>81</v>
      </c>
      <c r="G349" s="274" t="s">
        <v>160</v>
      </c>
      <c r="H349" s="274" t="s">
        <v>161</v>
      </c>
      <c r="I349" s="274" t="s">
        <v>320</v>
      </c>
      <c r="J349" s="274" t="s">
        <v>321</v>
      </c>
      <c r="K349" s="274" t="s">
        <v>328</v>
      </c>
      <c r="L349" s="274" t="s">
        <v>329</v>
      </c>
      <c r="M349" s="275"/>
      <c r="N349" s="275"/>
      <c r="O349" s="275"/>
      <c r="BB349" s="310"/>
    </row>
    <row r="350" spans="1:54" s="270" customFormat="1" x14ac:dyDescent="0.25">
      <c r="A350" s="270" t="s">
        <v>406</v>
      </c>
      <c r="B350" s="273" t="s">
        <v>409</v>
      </c>
      <c r="C350" s="273" t="s">
        <v>78</v>
      </c>
      <c r="D350" s="273" t="s">
        <v>79</v>
      </c>
      <c r="E350" s="274" t="s">
        <v>80</v>
      </c>
      <c r="F350" s="274" t="s">
        <v>81</v>
      </c>
      <c r="G350" s="274" t="s">
        <v>160</v>
      </c>
      <c r="H350" s="274" t="s">
        <v>161</v>
      </c>
      <c r="I350" s="274" t="s">
        <v>193</v>
      </c>
      <c r="J350" s="274" t="s">
        <v>194</v>
      </c>
      <c r="K350" s="274" t="s">
        <v>328</v>
      </c>
      <c r="L350" s="274" t="s">
        <v>329</v>
      </c>
      <c r="M350" s="275"/>
      <c r="N350" s="275"/>
      <c r="O350" s="275"/>
      <c r="BB350" s="310"/>
    </row>
    <row r="351" spans="1:54" s="270" customFormat="1" x14ac:dyDescent="0.25">
      <c r="A351" s="270" t="s">
        <v>406</v>
      </c>
      <c r="B351" s="273" t="s">
        <v>409</v>
      </c>
      <c r="C351" s="273" t="s">
        <v>78</v>
      </c>
      <c r="D351" s="273" t="s">
        <v>79</v>
      </c>
      <c r="E351" s="274" t="s">
        <v>80</v>
      </c>
      <c r="F351" s="274" t="s">
        <v>81</v>
      </c>
      <c r="G351" s="274" t="s">
        <v>160</v>
      </c>
      <c r="H351" s="274" t="s">
        <v>161</v>
      </c>
      <c r="I351" s="274" t="s">
        <v>322</v>
      </c>
      <c r="J351" s="274" t="s">
        <v>323</v>
      </c>
      <c r="K351" s="274" t="s">
        <v>328</v>
      </c>
      <c r="L351" s="274" t="s">
        <v>329</v>
      </c>
      <c r="M351" s="275"/>
      <c r="N351" s="275"/>
      <c r="O351" s="275"/>
      <c r="BB351" s="310"/>
    </row>
    <row r="352" spans="1:54" s="270" customFormat="1" x14ac:dyDescent="0.25">
      <c r="A352" s="270" t="s">
        <v>406</v>
      </c>
      <c r="B352" s="273" t="s">
        <v>409</v>
      </c>
      <c r="C352" s="273" t="s">
        <v>78</v>
      </c>
      <c r="D352" s="273" t="s">
        <v>79</v>
      </c>
      <c r="E352" s="274" t="s">
        <v>80</v>
      </c>
      <c r="F352" s="274" t="s">
        <v>81</v>
      </c>
      <c r="G352" s="274" t="s">
        <v>160</v>
      </c>
      <c r="H352" s="274" t="s">
        <v>161</v>
      </c>
      <c r="I352" s="274" t="s">
        <v>195</v>
      </c>
      <c r="J352" s="274" t="s">
        <v>196</v>
      </c>
      <c r="K352" s="274" t="s">
        <v>328</v>
      </c>
      <c r="L352" s="274" t="s">
        <v>329</v>
      </c>
      <c r="M352" s="275"/>
      <c r="N352" s="275"/>
      <c r="O352" s="275"/>
      <c r="BB352" s="310"/>
    </row>
    <row r="353" spans="1:54" s="270" customFormat="1" x14ac:dyDescent="0.25">
      <c r="A353" s="270" t="s">
        <v>406</v>
      </c>
      <c r="B353" s="273" t="s">
        <v>409</v>
      </c>
      <c r="C353" s="273" t="s">
        <v>78</v>
      </c>
      <c r="D353" s="273" t="s">
        <v>79</v>
      </c>
      <c r="E353" s="274" t="s">
        <v>80</v>
      </c>
      <c r="F353" s="274" t="s">
        <v>81</v>
      </c>
      <c r="G353" s="274" t="s">
        <v>160</v>
      </c>
      <c r="H353" s="274" t="s">
        <v>161</v>
      </c>
      <c r="I353" s="274" t="s">
        <v>219</v>
      </c>
      <c r="J353" s="274" t="s">
        <v>220</v>
      </c>
      <c r="K353" s="274" t="s">
        <v>328</v>
      </c>
      <c r="L353" s="274" t="s">
        <v>329</v>
      </c>
      <c r="M353" s="275"/>
      <c r="N353" s="275"/>
      <c r="O353" s="275"/>
      <c r="BB353" s="310"/>
    </row>
    <row r="354" spans="1:54" s="270" customFormat="1" x14ac:dyDescent="0.25">
      <c r="A354" s="270" t="s">
        <v>406</v>
      </c>
      <c r="B354" s="273" t="s">
        <v>409</v>
      </c>
      <c r="C354" s="273" t="s">
        <v>78</v>
      </c>
      <c r="D354" s="273" t="s">
        <v>79</v>
      </c>
      <c r="E354" s="274" t="s">
        <v>80</v>
      </c>
      <c r="F354" s="274" t="s">
        <v>81</v>
      </c>
      <c r="G354" s="274" t="s">
        <v>160</v>
      </c>
      <c r="H354" s="274" t="s">
        <v>161</v>
      </c>
      <c r="I354" s="274" t="s">
        <v>221</v>
      </c>
      <c r="J354" s="274" t="s">
        <v>222</v>
      </c>
      <c r="K354" s="274" t="s">
        <v>328</v>
      </c>
      <c r="L354" s="274" t="s">
        <v>329</v>
      </c>
      <c r="M354" s="275"/>
      <c r="N354" s="275"/>
      <c r="O354" s="275"/>
      <c r="BB354" s="310"/>
    </row>
    <row r="355" spans="1:54" s="270" customFormat="1" x14ac:dyDescent="0.25">
      <c r="A355" s="270" t="s">
        <v>406</v>
      </c>
      <c r="B355" s="273" t="s">
        <v>409</v>
      </c>
      <c r="C355" s="273" t="s">
        <v>78</v>
      </c>
      <c r="D355" s="273" t="s">
        <v>79</v>
      </c>
      <c r="E355" s="274" t="s">
        <v>80</v>
      </c>
      <c r="F355" s="274" t="s">
        <v>81</v>
      </c>
      <c r="G355" s="274" t="s">
        <v>160</v>
      </c>
      <c r="H355" s="274" t="s">
        <v>161</v>
      </c>
      <c r="I355" s="274" t="s">
        <v>261</v>
      </c>
      <c r="J355" s="274" t="s">
        <v>262</v>
      </c>
      <c r="K355" s="274" t="s">
        <v>328</v>
      </c>
      <c r="L355" s="274" t="s">
        <v>329</v>
      </c>
      <c r="M355" s="275"/>
      <c r="N355" s="275"/>
      <c r="O355" s="275"/>
      <c r="BB355" s="310"/>
    </row>
    <row r="356" spans="1:54" s="270" customFormat="1" x14ac:dyDescent="0.25">
      <c r="B356" s="271"/>
      <c r="C356" s="271"/>
      <c r="D356" s="271"/>
      <c r="E356" s="222"/>
      <c r="F356" s="222"/>
      <c r="G356" s="222" t="s">
        <v>170</v>
      </c>
      <c r="H356" s="222" t="s">
        <v>171</v>
      </c>
      <c r="I356" s="223"/>
      <c r="J356" s="223"/>
      <c r="K356" s="223"/>
      <c r="L356" s="223"/>
      <c r="M356" s="224">
        <f>SUM(M357:M417)</f>
        <v>4997000</v>
      </c>
      <c r="N356" s="224">
        <f t="shared" ref="N356:O356" si="33">SUM(N357:N417)</f>
        <v>4997000</v>
      </c>
      <c r="O356" s="224">
        <f t="shared" si="33"/>
        <v>4997000</v>
      </c>
      <c r="BB356" s="310"/>
    </row>
    <row r="357" spans="1:54" x14ac:dyDescent="0.2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170</v>
      </c>
      <c r="H357" s="27" t="s">
        <v>171</v>
      </c>
      <c r="I357" s="27" t="s">
        <v>84</v>
      </c>
      <c r="J357" s="27" t="s">
        <v>85</v>
      </c>
      <c r="K357" s="27" t="s">
        <v>328</v>
      </c>
      <c r="L357" s="27" t="s">
        <v>329</v>
      </c>
      <c r="M357" s="28">
        <v>3000000</v>
      </c>
      <c r="N357" s="28">
        <v>3000000</v>
      </c>
      <c r="O357" s="28">
        <v>3000000</v>
      </c>
      <c r="BB357" s="310"/>
    </row>
    <row r="358" spans="1:54" x14ac:dyDescent="0.2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231</v>
      </c>
      <c r="J358" s="27" t="s">
        <v>232</v>
      </c>
      <c r="K358" s="27" t="s">
        <v>328</v>
      </c>
      <c r="L358" s="27" t="s">
        <v>329</v>
      </c>
      <c r="M358" s="28"/>
      <c r="N358" s="28"/>
      <c r="O358" s="28"/>
      <c r="BB358" s="310"/>
    </row>
    <row r="359" spans="1:54" x14ac:dyDescent="0.2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88</v>
      </c>
      <c r="J359" s="27" t="s">
        <v>89</v>
      </c>
      <c r="K359" s="27" t="s">
        <v>328</v>
      </c>
      <c r="L359" s="27" t="s">
        <v>329</v>
      </c>
      <c r="M359" s="28">
        <v>220000</v>
      </c>
      <c r="N359" s="28">
        <v>220000</v>
      </c>
      <c r="O359" s="28">
        <v>220000</v>
      </c>
      <c r="BB359" s="310"/>
    </row>
    <row r="360" spans="1:54" x14ac:dyDescent="0.2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124</v>
      </c>
      <c r="J360" s="27" t="s">
        <v>125</v>
      </c>
      <c r="K360" s="27" t="s">
        <v>328</v>
      </c>
      <c r="L360" s="27" t="s">
        <v>329</v>
      </c>
      <c r="M360" s="28"/>
      <c r="N360" s="28"/>
      <c r="O360" s="28"/>
      <c r="BB360" s="310"/>
    </row>
    <row r="361" spans="1:54" x14ac:dyDescent="0.2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170</v>
      </c>
      <c r="H361" s="27" t="s">
        <v>171</v>
      </c>
      <c r="I361" s="27" t="s">
        <v>90</v>
      </c>
      <c r="J361" s="27" t="s">
        <v>91</v>
      </c>
      <c r="K361" s="27" t="s">
        <v>328</v>
      </c>
      <c r="L361" s="27" t="s">
        <v>329</v>
      </c>
      <c r="M361" s="28">
        <v>495000</v>
      </c>
      <c r="N361" s="28">
        <v>495000</v>
      </c>
      <c r="O361" s="28">
        <v>495000</v>
      </c>
      <c r="BB361" s="310"/>
    </row>
    <row r="362" spans="1:54" x14ac:dyDescent="0.2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170</v>
      </c>
      <c r="H362" s="27" t="s">
        <v>171</v>
      </c>
      <c r="I362" s="27" t="s">
        <v>92</v>
      </c>
      <c r="J362" s="27" t="s">
        <v>93</v>
      </c>
      <c r="K362" s="27" t="s">
        <v>328</v>
      </c>
      <c r="L362" s="27" t="s">
        <v>329</v>
      </c>
      <c r="M362" s="28"/>
      <c r="N362" s="28"/>
      <c r="O362" s="28"/>
      <c r="BB362" s="310"/>
    </row>
    <row r="363" spans="1:54" x14ac:dyDescent="0.2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170</v>
      </c>
      <c r="H363" s="27" t="s">
        <v>171</v>
      </c>
      <c r="I363" s="27" t="s">
        <v>134</v>
      </c>
      <c r="J363" s="27" t="s">
        <v>135</v>
      </c>
      <c r="K363" s="27" t="s">
        <v>328</v>
      </c>
      <c r="L363" s="27" t="s">
        <v>329</v>
      </c>
      <c r="M363" s="28">
        <f>93000+9300</f>
        <v>102300</v>
      </c>
      <c r="N363" s="28">
        <f>93000+9300</f>
        <v>102300</v>
      </c>
      <c r="O363" s="28">
        <f>93000+9300</f>
        <v>102300</v>
      </c>
      <c r="BB363" s="310"/>
    </row>
    <row r="364" spans="1:54" x14ac:dyDescent="0.2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170</v>
      </c>
      <c r="H364" s="27" t="s">
        <v>171</v>
      </c>
      <c r="I364" s="27" t="s">
        <v>94</v>
      </c>
      <c r="J364" s="27" t="s">
        <v>95</v>
      </c>
      <c r="K364" s="27" t="s">
        <v>328</v>
      </c>
      <c r="L364" s="27" t="s">
        <v>329</v>
      </c>
      <c r="M364" s="28">
        <v>5000</v>
      </c>
      <c r="N364" s="28">
        <v>5000</v>
      </c>
      <c r="O364" s="28">
        <v>5000</v>
      </c>
      <c r="BB364" s="310"/>
    </row>
    <row r="365" spans="1:54" x14ac:dyDescent="0.2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 t="s">
        <v>170</v>
      </c>
      <c r="H365" s="27" t="s">
        <v>171</v>
      </c>
      <c r="I365" s="27" t="s">
        <v>172</v>
      </c>
      <c r="J365" s="27" t="s">
        <v>173</v>
      </c>
      <c r="K365" s="27" t="s">
        <v>328</v>
      </c>
      <c r="L365" s="27" t="s">
        <v>329</v>
      </c>
      <c r="M365" s="28">
        <v>19500</v>
      </c>
      <c r="N365" s="28">
        <v>19500</v>
      </c>
      <c r="O365" s="28">
        <v>19500</v>
      </c>
      <c r="BB365" s="310"/>
    </row>
    <row r="366" spans="1:54" x14ac:dyDescent="0.2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170</v>
      </c>
      <c r="H366" s="27" t="s">
        <v>171</v>
      </c>
      <c r="I366" s="27" t="s">
        <v>233</v>
      </c>
      <c r="J366" s="27" t="s">
        <v>234</v>
      </c>
      <c r="K366" s="27" t="s">
        <v>328</v>
      </c>
      <c r="L366" s="27" t="s">
        <v>329</v>
      </c>
      <c r="M366" s="28"/>
      <c r="N366" s="28"/>
      <c r="O366" s="28"/>
      <c r="BB366" s="310"/>
    </row>
    <row r="367" spans="1:54" x14ac:dyDescent="0.2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170</v>
      </c>
      <c r="H367" s="27" t="s">
        <v>171</v>
      </c>
      <c r="I367" s="27" t="s">
        <v>136</v>
      </c>
      <c r="J367" s="27" t="s">
        <v>137</v>
      </c>
      <c r="K367" s="27" t="s">
        <v>328</v>
      </c>
      <c r="L367" s="27" t="s">
        <v>329</v>
      </c>
      <c r="M367" s="28">
        <v>80000</v>
      </c>
      <c r="N367" s="28">
        <v>80000</v>
      </c>
      <c r="O367" s="28">
        <v>80000</v>
      </c>
      <c r="BB367" s="310"/>
    </row>
    <row r="368" spans="1:54" x14ac:dyDescent="0.2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170</v>
      </c>
      <c r="H368" s="27" t="s">
        <v>171</v>
      </c>
      <c r="I368" s="27" t="s">
        <v>178</v>
      </c>
      <c r="J368" s="27" t="s">
        <v>179</v>
      </c>
      <c r="K368" s="27" t="s">
        <v>328</v>
      </c>
      <c r="L368" s="27" t="s">
        <v>329</v>
      </c>
      <c r="M368" s="28"/>
      <c r="N368" s="28"/>
      <c r="O368" s="28"/>
      <c r="BB368" s="310"/>
    </row>
    <row r="369" spans="1:54" x14ac:dyDescent="0.2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170</v>
      </c>
      <c r="H369" s="27" t="s">
        <v>171</v>
      </c>
      <c r="I369" s="27" t="s">
        <v>154</v>
      </c>
      <c r="J369" s="27" t="s">
        <v>155</v>
      </c>
      <c r="K369" s="27" t="s">
        <v>328</v>
      </c>
      <c r="L369" s="27" t="s">
        <v>329</v>
      </c>
      <c r="M369" s="28">
        <v>20000</v>
      </c>
      <c r="N369" s="28">
        <v>20000</v>
      </c>
      <c r="O369" s="28">
        <v>20000</v>
      </c>
      <c r="BB369" s="310"/>
    </row>
    <row r="370" spans="1:54" x14ac:dyDescent="0.2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170</v>
      </c>
      <c r="H370" s="27" t="s">
        <v>171</v>
      </c>
      <c r="I370" s="27" t="s">
        <v>164</v>
      </c>
      <c r="J370" s="27" t="s">
        <v>165</v>
      </c>
      <c r="K370" s="27" t="s">
        <v>328</v>
      </c>
      <c r="L370" s="27" t="s">
        <v>329</v>
      </c>
      <c r="M370" s="28">
        <v>4000</v>
      </c>
      <c r="N370" s="28">
        <v>4000</v>
      </c>
      <c r="O370" s="28">
        <v>4000</v>
      </c>
      <c r="BB370" s="310"/>
    </row>
    <row r="371" spans="1:54" x14ac:dyDescent="0.2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 t="s">
        <v>170</v>
      </c>
      <c r="H371" s="27" t="s">
        <v>171</v>
      </c>
      <c r="I371" s="27" t="s">
        <v>180</v>
      </c>
      <c r="J371" s="27" t="s">
        <v>181</v>
      </c>
      <c r="K371" s="27" t="s">
        <v>328</v>
      </c>
      <c r="L371" s="27" t="s">
        <v>329</v>
      </c>
      <c r="M371" s="28">
        <v>24000</v>
      </c>
      <c r="N371" s="28">
        <v>24000</v>
      </c>
      <c r="O371" s="28">
        <v>24000</v>
      </c>
      <c r="BB371" s="310"/>
    </row>
    <row r="372" spans="1:54" x14ac:dyDescent="0.2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170</v>
      </c>
      <c r="H372" s="27" t="s">
        <v>171</v>
      </c>
      <c r="I372" s="27" t="s">
        <v>330</v>
      </c>
      <c r="J372" s="27" t="s">
        <v>331</v>
      </c>
      <c r="K372" s="27" t="s">
        <v>328</v>
      </c>
      <c r="L372" s="27" t="s">
        <v>329</v>
      </c>
      <c r="M372" s="28"/>
      <c r="N372" s="28"/>
      <c r="O372" s="28"/>
      <c r="BB372" s="310"/>
    </row>
    <row r="373" spans="1:54" x14ac:dyDescent="0.2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170</v>
      </c>
      <c r="H373" s="27" t="s">
        <v>171</v>
      </c>
      <c r="I373" s="27" t="s">
        <v>215</v>
      </c>
      <c r="J373" s="27" t="s">
        <v>216</v>
      </c>
      <c r="K373" s="27" t="s">
        <v>328</v>
      </c>
      <c r="L373" s="27" t="s">
        <v>329</v>
      </c>
      <c r="M373" s="28">
        <v>3000</v>
      </c>
      <c r="N373" s="28">
        <v>3000</v>
      </c>
      <c r="O373" s="28">
        <v>3000</v>
      </c>
      <c r="BB373" s="310"/>
    </row>
    <row r="374" spans="1:54" x14ac:dyDescent="0.2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170</v>
      </c>
      <c r="H374" s="27" t="s">
        <v>171</v>
      </c>
      <c r="I374" s="27" t="s">
        <v>182</v>
      </c>
      <c r="J374" s="27" t="s">
        <v>183</v>
      </c>
      <c r="K374" s="27" t="s">
        <v>328</v>
      </c>
      <c r="L374" s="27" t="s">
        <v>329</v>
      </c>
      <c r="M374" s="28">
        <v>5000</v>
      </c>
      <c r="N374" s="28">
        <v>5000</v>
      </c>
      <c r="O374" s="28">
        <v>5000</v>
      </c>
      <c r="BB374" s="310"/>
    </row>
    <row r="375" spans="1:54" x14ac:dyDescent="0.2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 t="s">
        <v>170</v>
      </c>
      <c r="H375" s="27" t="s">
        <v>171</v>
      </c>
      <c r="I375" s="27" t="s">
        <v>156</v>
      </c>
      <c r="J375" s="27" t="s">
        <v>157</v>
      </c>
      <c r="K375" s="27" t="s">
        <v>328</v>
      </c>
      <c r="L375" s="27" t="s">
        <v>329</v>
      </c>
      <c r="M375" s="28">
        <v>100000</v>
      </c>
      <c r="N375" s="28">
        <v>100000</v>
      </c>
      <c r="O375" s="28">
        <v>100000</v>
      </c>
      <c r="BB375" s="310"/>
    </row>
    <row r="376" spans="1:54" x14ac:dyDescent="0.2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170</v>
      </c>
      <c r="H376" s="27" t="s">
        <v>171</v>
      </c>
      <c r="I376" s="27" t="s">
        <v>132</v>
      </c>
      <c r="J376" s="27" t="s">
        <v>133</v>
      </c>
      <c r="K376" s="27" t="s">
        <v>328</v>
      </c>
      <c r="L376" s="27" t="s">
        <v>329</v>
      </c>
      <c r="M376" s="28">
        <v>12000</v>
      </c>
      <c r="N376" s="28">
        <v>12000</v>
      </c>
      <c r="O376" s="28">
        <v>12000</v>
      </c>
      <c r="BB376" s="310"/>
    </row>
    <row r="377" spans="1:54" x14ac:dyDescent="0.2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170</v>
      </c>
      <c r="H377" s="27" t="s">
        <v>171</v>
      </c>
      <c r="I377" s="27" t="s">
        <v>158</v>
      </c>
      <c r="J377" s="27" t="s">
        <v>159</v>
      </c>
      <c r="K377" s="27" t="s">
        <v>328</v>
      </c>
      <c r="L377" s="27" t="s">
        <v>329</v>
      </c>
      <c r="M377" s="28">
        <v>14000</v>
      </c>
      <c r="N377" s="28">
        <v>14000</v>
      </c>
      <c r="O377" s="28">
        <v>14000</v>
      </c>
      <c r="BB377" s="310"/>
    </row>
    <row r="378" spans="1:54" x14ac:dyDescent="0.2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170</v>
      </c>
      <c r="H378" s="27" t="s">
        <v>171</v>
      </c>
      <c r="I378" s="27" t="s">
        <v>199</v>
      </c>
      <c r="J378" s="27" t="s">
        <v>200</v>
      </c>
      <c r="K378" s="27" t="s">
        <v>328</v>
      </c>
      <c r="L378" s="27" t="s">
        <v>329</v>
      </c>
      <c r="M378" s="28">
        <v>17500</v>
      </c>
      <c r="N378" s="28">
        <v>17500</v>
      </c>
      <c r="O378" s="28">
        <v>17500</v>
      </c>
    </row>
    <row r="379" spans="1:54" x14ac:dyDescent="0.2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170</v>
      </c>
      <c r="H379" s="27" t="s">
        <v>171</v>
      </c>
      <c r="I379" s="27" t="s">
        <v>96</v>
      </c>
      <c r="J379" s="27" t="s">
        <v>97</v>
      </c>
      <c r="K379" s="27" t="s">
        <v>328</v>
      </c>
      <c r="L379" s="27" t="s">
        <v>329</v>
      </c>
      <c r="M379" s="28">
        <v>10000</v>
      </c>
      <c r="N379" s="28">
        <v>10000</v>
      </c>
      <c r="O379" s="28">
        <v>10000</v>
      </c>
    </row>
    <row r="380" spans="1:54" x14ac:dyDescent="0.2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170</v>
      </c>
      <c r="H380" s="27" t="s">
        <v>171</v>
      </c>
      <c r="I380" s="27" t="s">
        <v>116</v>
      </c>
      <c r="J380" s="27" t="s">
        <v>117</v>
      </c>
      <c r="K380" s="27" t="s">
        <v>328</v>
      </c>
      <c r="L380" s="27" t="s">
        <v>329</v>
      </c>
      <c r="M380" s="28">
        <v>385700</v>
      </c>
      <c r="N380" s="28">
        <v>385700</v>
      </c>
      <c r="O380" s="28">
        <v>385700</v>
      </c>
    </row>
    <row r="381" spans="1:54" x14ac:dyDescent="0.2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170</v>
      </c>
      <c r="H381" s="27" t="s">
        <v>171</v>
      </c>
      <c r="I381" s="27" t="s">
        <v>184</v>
      </c>
      <c r="J381" s="27" t="s">
        <v>185</v>
      </c>
      <c r="K381" s="27" t="s">
        <v>328</v>
      </c>
      <c r="L381" s="27" t="s">
        <v>329</v>
      </c>
      <c r="M381" s="28">
        <v>12500</v>
      </c>
      <c r="N381" s="28">
        <v>12500</v>
      </c>
      <c r="O381" s="28">
        <v>12500</v>
      </c>
    </row>
    <row r="382" spans="1:54" x14ac:dyDescent="0.2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170</v>
      </c>
      <c r="H382" s="27" t="s">
        <v>171</v>
      </c>
      <c r="I382" s="27" t="s">
        <v>144</v>
      </c>
      <c r="J382" s="27" t="s">
        <v>145</v>
      </c>
      <c r="K382" s="27" t="s">
        <v>328</v>
      </c>
      <c r="L382" s="27" t="s">
        <v>329</v>
      </c>
      <c r="M382" s="28">
        <v>46000</v>
      </c>
      <c r="N382" s="28">
        <v>46000</v>
      </c>
      <c r="O382" s="28">
        <v>46000</v>
      </c>
    </row>
    <row r="383" spans="1:54" x14ac:dyDescent="0.2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170</v>
      </c>
      <c r="H383" s="27" t="s">
        <v>171</v>
      </c>
      <c r="I383" s="27" t="s">
        <v>138</v>
      </c>
      <c r="J383" s="27" t="s">
        <v>139</v>
      </c>
      <c r="K383" s="27" t="s">
        <v>328</v>
      </c>
      <c r="L383" s="27" t="s">
        <v>329</v>
      </c>
      <c r="M383" s="28">
        <v>86500</v>
      </c>
      <c r="N383" s="28">
        <v>86500</v>
      </c>
      <c r="O383" s="28">
        <v>86500</v>
      </c>
    </row>
    <row r="384" spans="1:54" x14ac:dyDescent="0.2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170</v>
      </c>
      <c r="H384" s="27" t="s">
        <v>171</v>
      </c>
      <c r="I384" s="27" t="s">
        <v>140</v>
      </c>
      <c r="J384" s="27" t="s">
        <v>141</v>
      </c>
      <c r="K384" s="27" t="s">
        <v>328</v>
      </c>
      <c r="L384" s="27" t="s">
        <v>329</v>
      </c>
      <c r="M384" s="28"/>
      <c r="N384" s="28"/>
      <c r="O384" s="28"/>
    </row>
    <row r="385" spans="1:15" x14ac:dyDescent="0.2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170</v>
      </c>
      <c r="H385" s="27" t="s">
        <v>171</v>
      </c>
      <c r="I385" s="27" t="s">
        <v>128</v>
      </c>
      <c r="J385" s="27" t="s">
        <v>129</v>
      </c>
      <c r="K385" s="27" t="s">
        <v>328</v>
      </c>
      <c r="L385" s="27" t="s">
        <v>329</v>
      </c>
      <c r="M385" s="28">
        <v>100000</v>
      </c>
      <c r="N385" s="28">
        <v>100000</v>
      </c>
      <c r="O385" s="28">
        <v>100000</v>
      </c>
    </row>
    <row r="386" spans="1:15" x14ac:dyDescent="0.2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170</v>
      </c>
      <c r="H386" s="27" t="s">
        <v>171</v>
      </c>
      <c r="I386" s="27" t="s">
        <v>146</v>
      </c>
      <c r="J386" s="27" t="s">
        <v>147</v>
      </c>
      <c r="K386" s="27" t="s">
        <v>328</v>
      </c>
      <c r="L386" s="27" t="s">
        <v>329</v>
      </c>
      <c r="M386" s="28">
        <v>42500</v>
      </c>
      <c r="N386" s="28">
        <v>42500</v>
      </c>
      <c r="O386" s="28">
        <v>42500</v>
      </c>
    </row>
    <row r="387" spans="1:15" x14ac:dyDescent="0.2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170</v>
      </c>
      <c r="H387" s="27" t="s">
        <v>171</v>
      </c>
      <c r="I387" s="27" t="s">
        <v>148</v>
      </c>
      <c r="J387" s="27" t="s">
        <v>149</v>
      </c>
      <c r="K387" s="27" t="s">
        <v>328</v>
      </c>
      <c r="L387" s="27" t="s">
        <v>329</v>
      </c>
      <c r="M387" s="28">
        <v>7000</v>
      </c>
      <c r="N387" s="28">
        <v>7000</v>
      </c>
      <c r="O387" s="28">
        <v>7000</v>
      </c>
    </row>
    <row r="388" spans="1:15" x14ac:dyDescent="0.2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170</v>
      </c>
      <c r="H388" s="27" t="s">
        <v>171</v>
      </c>
      <c r="I388" s="27" t="s">
        <v>98</v>
      </c>
      <c r="J388" s="27" t="s">
        <v>99</v>
      </c>
      <c r="K388" s="27" t="s">
        <v>328</v>
      </c>
      <c r="L388" s="27" t="s">
        <v>329</v>
      </c>
      <c r="M388" s="28">
        <v>1000</v>
      </c>
      <c r="N388" s="28">
        <v>1000</v>
      </c>
      <c r="O388" s="28">
        <v>1000</v>
      </c>
    </row>
    <row r="389" spans="1:15" x14ac:dyDescent="0.2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170</v>
      </c>
      <c r="H389" s="27" t="s">
        <v>171</v>
      </c>
      <c r="I389" s="27" t="s">
        <v>104</v>
      </c>
      <c r="J389" s="27" t="s">
        <v>105</v>
      </c>
      <c r="K389" s="27" t="s">
        <v>328</v>
      </c>
      <c r="L389" s="27" t="s">
        <v>329</v>
      </c>
      <c r="M389" s="28">
        <v>17000</v>
      </c>
      <c r="N389" s="28">
        <v>17000</v>
      </c>
      <c r="O389" s="28">
        <v>17000</v>
      </c>
    </row>
    <row r="390" spans="1:15" x14ac:dyDescent="0.2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170</v>
      </c>
      <c r="H390" s="27" t="s">
        <v>171</v>
      </c>
      <c r="I390" s="27" t="s">
        <v>279</v>
      </c>
      <c r="J390" s="27" t="s">
        <v>278</v>
      </c>
      <c r="K390" s="27" t="s">
        <v>328</v>
      </c>
      <c r="L390" s="27" t="s">
        <v>329</v>
      </c>
      <c r="M390" s="28"/>
      <c r="N390" s="28"/>
      <c r="O390" s="28"/>
    </row>
    <row r="391" spans="1:15" x14ac:dyDescent="0.2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170</v>
      </c>
      <c r="H391" s="27" t="s">
        <v>171</v>
      </c>
      <c r="I391" s="27" t="s">
        <v>142</v>
      </c>
      <c r="J391" s="27" t="s">
        <v>143</v>
      </c>
      <c r="K391" s="27" t="s">
        <v>328</v>
      </c>
      <c r="L391" s="27" t="s">
        <v>329</v>
      </c>
      <c r="M391" s="28">
        <v>10000</v>
      </c>
      <c r="N391" s="28">
        <v>10000</v>
      </c>
      <c r="O391" s="28">
        <v>10000</v>
      </c>
    </row>
    <row r="392" spans="1:15" x14ac:dyDescent="0.2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170</v>
      </c>
      <c r="H392" s="27" t="s">
        <v>171</v>
      </c>
      <c r="I392" s="27" t="s">
        <v>174</v>
      </c>
      <c r="J392" s="27" t="s">
        <v>175</v>
      </c>
      <c r="K392" s="27" t="s">
        <v>328</v>
      </c>
      <c r="L392" s="27" t="s">
        <v>329</v>
      </c>
      <c r="M392" s="28"/>
      <c r="N392" s="28"/>
      <c r="O392" s="28"/>
    </row>
    <row r="393" spans="1:15" x14ac:dyDescent="0.2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170</v>
      </c>
      <c r="H393" s="27" t="s">
        <v>171</v>
      </c>
      <c r="I393" s="27" t="s">
        <v>253</v>
      </c>
      <c r="J393" s="27" t="s">
        <v>254</v>
      </c>
      <c r="K393" s="27" t="s">
        <v>328</v>
      </c>
      <c r="L393" s="27" t="s">
        <v>329</v>
      </c>
      <c r="M393" s="28"/>
      <c r="N393" s="28"/>
      <c r="O393" s="28"/>
    </row>
    <row r="394" spans="1:15" x14ac:dyDescent="0.2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170</v>
      </c>
      <c r="H394" s="27" t="s">
        <v>171</v>
      </c>
      <c r="I394" s="27" t="s">
        <v>118</v>
      </c>
      <c r="J394" s="27" t="s">
        <v>119</v>
      </c>
      <c r="K394" s="27" t="s">
        <v>328</v>
      </c>
      <c r="L394" s="27" t="s">
        <v>329</v>
      </c>
      <c r="M394" s="28"/>
      <c r="N394" s="28"/>
      <c r="O394" s="28"/>
    </row>
    <row r="395" spans="1:15" x14ac:dyDescent="0.2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170</v>
      </c>
      <c r="H395" s="27" t="s">
        <v>171</v>
      </c>
      <c r="I395" s="27" t="s">
        <v>248</v>
      </c>
      <c r="J395" s="27" t="s">
        <v>188</v>
      </c>
      <c r="K395" s="27" t="s">
        <v>328</v>
      </c>
      <c r="L395" s="27" t="s">
        <v>329</v>
      </c>
      <c r="M395" s="28"/>
      <c r="N395" s="28"/>
      <c r="O395" s="28"/>
    </row>
    <row r="396" spans="1:15" x14ac:dyDescent="0.2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>
        <v>43</v>
      </c>
      <c r="H396" s="27" t="s">
        <v>171</v>
      </c>
      <c r="I396" s="27" t="s">
        <v>332</v>
      </c>
      <c r="J396" s="27" t="s">
        <v>333</v>
      </c>
      <c r="K396" s="27" t="s">
        <v>328</v>
      </c>
      <c r="L396" s="27" t="s">
        <v>329</v>
      </c>
      <c r="M396" s="28"/>
      <c r="N396" s="28"/>
      <c r="O396" s="28"/>
    </row>
    <row r="397" spans="1:15" x14ac:dyDescent="0.2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170</v>
      </c>
      <c r="H397" s="27" t="s">
        <v>171</v>
      </c>
      <c r="I397" s="27" t="s">
        <v>114</v>
      </c>
      <c r="J397" s="27" t="s">
        <v>115</v>
      </c>
      <c r="K397" s="27" t="s">
        <v>328</v>
      </c>
      <c r="L397" s="27" t="s">
        <v>329</v>
      </c>
      <c r="M397" s="28">
        <v>10500</v>
      </c>
      <c r="N397" s="28">
        <v>10500</v>
      </c>
      <c r="O397" s="28">
        <v>10500</v>
      </c>
    </row>
    <row r="398" spans="1:15" x14ac:dyDescent="0.2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170</v>
      </c>
      <c r="H398" s="27" t="s">
        <v>171</v>
      </c>
      <c r="I398" s="27" t="s">
        <v>280</v>
      </c>
      <c r="J398" s="27" t="s">
        <v>281</v>
      </c>
      <c r="K398" s="27" t="s">
        <v>328</v>
      </c>
      <c r="L398" s="27" t="s">
        <v>329</v>
      </c>
      <c r="M398" s="28"/>
      <c r="N398" s="28"/>
      <c r="O398" s="28"/>
    </row>
    <row r="399" spans="1:15" x14ac:dyDescent="0.2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170</v>
      </c>
      <c r="H399" s="27" t="s">
        <v>171</v>
      </c>
      <c r="I399" s="27" t="s">
        <v>100</v>
      </c>
      <c r="J399" s="27" t="s">
        <v>101</v>
      </c>
      <c r="K399" s="27" t="s">
        <v>328</v>
      </c>
      <c r="L399" s="27" t="s">
        <v>329</v>
      </c>
      <c r="M399" s="28">
        <v>5000</v>
      </c>
      <c r="N399" s="28">
        <v>5000</v>
      </c>
      <c r="O399" s="28">
        <v>5000</v>
      </c>
    </row>
    <row r="400" spans="1:15" x14ac:dyDescent="0.2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170</v>
      </c>
      <c r="H400" s="27" t="s">
        <v>171</v>
      </c>
      <c r="I400" s="27" t="s">
        <v>282</v>
      </c>
      <c r="J400" s="27" t="s">
        <v>283</v>
      </c>
      <c r="K400" s="27" t="s">
        <v>328</v>
      </c>
      <c r="L400" s="27" t="s">
        <v>329</v>
      </c>
      <c r="M400" s="28"/>
      <c r="N400" s="28"/>
      <c r="O400" s="28"/>
    </row>
    <row r="401" spans="1:15" x14ac:dyDescent="0.2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170</v>
      </c>
      <c r="H401" s="27" t="s">
        <v>171</v>
      </c>
      <c r="I401" s="27" t="s">
        <v>237</v>
      </c>
      <c r="J401" s="27" t="s">
        <v>238</v>
      </c>
      <c r="K401" s="27" t="s">
        <v>328</v>
      </c>
      <c r="L401" s="27" t="s">
        <v>329</v>
      </c>
      <c r="M401" s="28"/>
      <c r="N401" s="28"/>
      <c r="O401" s="28"/>
    </row>
    <row r="402" spans="1:15" x14ac:dyDescent="0.2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170</v>
      </c>
      <c r="H402" s="27" t="s">
        <v>171</v>
      </c>
      <c r="I402" s="27" t="s">
        <v>207</v>
      </c>
      <c r="J402" s="27" t="s">
        <v>208</v>
      </c>
      <c r="K402" s="27" t="s">
        <v>328</v>
      </c>
      <c r="L402" s="27" t="s">
        <v>329</v>
      </c>
      <c r="M402" s="28"/>
      <c r="N402" s="28"/>
      <c r="O402" s="28"/>
    </row>
    <row r="403" spans="1:15" x14ac:dyDescent="0.2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170</v>
      </c>
      <c r="H403" s="27" t="s">
        <v>171</v>
      </c>
      <c r="I403" s="27" t="s">
        <v>296</v>
      </c>
      <c r="J403" s="27" t="s">
        <v>297</v>
      </c>
      <c r="K403" s="27" t="s">
        <v>328</v>
      </c>
      <c r="L403" s="27" t="s">
        <v>329</v>
      </c>
      <c r="M403" s="28"/>
      <c r="N403" s="28"/>
      <c r="O403" s="28"/>
    </row>
    <row r="404" spans="1:15" x14ac:dyDescent="0.2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170</v>
      </c>
      <c r="H404" s="27" t="s">
        <v>171</v>
      </c>
      <c r="I404" s="27" t="s">
        <v>168</v>
      </c>
      <c r="J404" s="27" t="s">
        <v>169</v>
      </c>
      <c r="K404" s="27" t="s">
        <v>328</v>
      </c>
      <c r="L404" s="27" t="s">
        <v>329</v>
      </c>
      <c r="M404" s="28">
        <v>100000</v>
      </c>
      <c r="N404" s="28">
        <v>100000</v>
      </c>
      <c r="O404" s="28">
        <v>100000</v>
      </c>
    </row>
    <row r="405" spans="1:15" x14ac:dyDescent="0.2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170</v>
      </c>
      <c r="H405" s="27" t="s">
        <v>171</v>
      </c>
      <c r="I405" s="27" t="s">
        <v>191</v>
      </c>
      <c r="J405" s="27" t="s">
        <v>192</v>
      </c>
      <c r="K405" s="27" t="s">
        <v>328</v>
      </c>
      <c r="L405" s="27" t="s">
        <v>329</v>
      </c>
      <c r="M405" s="28"/>
      <c r="N405" s="28"/>
      <c r="O405" s="28"/>
    </row>
    <row r="406" spans="1:15" x14ac:dyDescent="0.2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170</v>
      </c>
      <c r="H406" s="27" t="s">
        <v>171</v>
      </c>
      <c r="I406" s="27" t="s">
        <v>217</v>
      </c>
      <c r="J406" s="27" t="s">
        <v>218</v>
      </c>
      <c r="K406" s="27" t="s">
        <v>328</v>
      </c>
      <c r="L406" s="27" t="s">
        <v>329</v>
      </c>
      <c r="M406" s="28"/>
      <c r="N406" s="28"/>
      <c r="O406" s="28"/>
    </row>
    <row r="407" spans="1:15" x14ac:dyDescent="0.2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170</v>
      </c>
      <c r="H407" s="27" t="s">
        <v>171</v>
      </c>
      <c r="I407" s="27" t="s">
        <v>203</v>
      </c>
      <c r="J407" s="27" t="s">
        <v>204</v>
      </c>
      <c r="K407" s="27" t="s">
        <v>328</v>
      </c>
      <c r="L407" s="27" t="s">
        <v>329</v>
      </c>
      <c r="M407" s="28"/>
      <c r="N407" s="28"/>
      <c r="O407" s="28"/>
    </row>
    <row r="408" spans="1:15" x14ac:dyDescent="0.2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170</v>
      </c>
      <c r="H408" s="27" t="s">
        <v>171</v>
      </c>
      <c r="I408" s="27" t="s">
        <v>211</v>
      </c>
      <c r="J408" s="27" t="s">
        <v>212</v>
      </c>
      <c r="K408" s="27" t="s">
        <v>328</v>
      </c>
      <c r="L408" s="27" t="s">
        <v>329</v>
      </c>
      <c r="M408" s="28"/>
      <c r="N408" s="28"/>
      <c r="O408" s="28"/>
    </row>
    <row r="409" spans="1:15" x14ac:dyDescent="0.2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170</v>
      </c>
      <c r="H409" s="27" t="s">
        <v>171</v>
      </c>
      <c r="I409" s="27" t="s">
        <v>302</v>
      </c>
      <c r="J409" s="27" t="s">
        <v>303</v>
      </c>
      <c r="K409" s="27" t="s">
        <v>328</v>
      </c>
      <c r="L409" s="27" t="s">
        <v>329</v>
      </c>
      <c r="M409" s="28"/>
      <c r="N409" s="28"/>
      <c r="O409" s="28"/>
    </row>
    <row r="410" spans="1:15" x14ac:dyDescent="0.2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170</v>
      </c>
      <c r="H410" s="27" t="s">
        <v>171</v>
      </c>
      <c r="I410" s="27" t="s">
        <v>239</v>
      </c>
      <c r="J410" s="27" t="s">
        <v>240</v>
      </c>
      <c r="K410" s="27" t="s">
        <v>328</v>
      </c>
      <c r="L410" s="27" t="s">
        <v>329</v>
      </c>
      <c r="M410" s="28"/>
      <c r="N410" s="28"/>
      <c r="O410" s="28"/>
    </row>
    <row r="411" spans="1:15" x14ac:dyDescent="0.2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170</v>
      </c>
      <c r="H411" s="27" t="s">
        <v>171</v>
      </c>
      <c r="I411" s="27" t="s">
        <v>304</v>
      </c>
      <c r="J411" s="27" t="s">
        <v>305</v>
      </c>
      <c r="K411" s="27" t="s">
        <v>328</v>
      </c>
      <c r="L411" s="27" t="s">
        <v>329</v>
      </c>
      <c r="M411" s="28"/>
      <c r="N411" s="28"/>
      <c r="O411" s="28"/>
    </row>
    <row r="412" spans="1:15" x14ac:dyDescent="0.2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170</v>
      </c>
      <c r="H412" s="27" t="s">
        <v>171</v>
      </c>
      <c r="I412" s="27" t="s">
        <v>320</v>
      </c>
      <c r="J412" s="27" t="s">
        <v>321</v>
      </c>
      <c r="K412" s="27" t="s">
        <v>328</v>
      </c>
      <c r="L412" s="27" t="s">
        <v>329</v>
      </c>
      <c r="M412" s="28"/>
      <c r="N412" s="28"/>
      <c r="O412" s="28"/>
    </row>
    <row r="413" spans="1:15" x14ac:dyDescent="0.2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170</v>
      </c>
      <c r="H413" s="27" t="s">
        <v>171</v>
      </c>
      <c r="I413" s="27" t="s">
        <v>193</v>
      </c>
      <c r="J413" s="27" t="s">
        <v>194</v>
      </c>
      <c r="K413" s="27" t="s">
        <v>328</v>
      </c>
      <c r="L413" s="27" t="s">
        <v>329</v>
      </c>
      <c r="M413" s="28">
        <v>42000</v>
      </c>
      <c r="N413" s="28">
        <v>42000</v>
      </c>
      <c r="O413" s="28">
        <v>42000</v>
      </c>
    </row>
    <row r="414" spans="1:15" x14ac:dyDescent="0.2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170</v>
      </c>
      <c r="H414" s="27" t="s">
        <v>171</v>
      </c>
      <c r="I414" s="27" t="s">
        <v>195</v>
      </c>
      <c r="J414" s="27" t="s">
        <v>196</v>
      </c>
      <c r="K414" s="27" t="s">
        <v>328</v>
      </c>
      <c r="L414" s="27" t="s">
        <v>329</v>
      </c>
      <c r="M414" s="28"/>
      <c r="N414" s="28"/>
      <c r="O414" s="28"/>
    </row>
    <row r="415" spans="1:15" x14ac:dyDescent="0.2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170</v>
      </c>
      <c r="H415" s="27" t="s">
        <v>171</v>
      </c>
      <c r="I415" s="27" t="s">
        <v>219</v>
      </c>
      <c r="J415" s="27" t="s">
        <v>220</v>
      </c>
      <c r="K415" s="27" t="s">
        <v>328</v>
      </c>
      <c r="L415" s="27" t="s">
        <v>329</v>
      </c>
      <c r="M415" s="28"/>
      <c r="N415" s="28"/>
      <c r="O415" s="28"/>
    </row>
    <row r="416" spans="1:15" x14ac:dyDescent="0.2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170</v>
      </c>
      <c r="H416" s="27" t="s">
        <v>171</v>
      </c>
      <c r="I416" s="27" t="s">
        <v>223</v>
      </c>
      <c r="J416" s="27" t="s">
        <v>224</v>
      </c>
      <c r="K416" s="27" t="s">
        <v>328</v>
      </c>
      <c r="L416" s="27" t="s">
        <v>329</v>
      </c>
      <c r="M416" s="28"/>
      <c r="N416" s="28"/>
      <c r="O416" s="28"/>
    </row>
    <row r="417" spans="1:15" x14ac:dyDescent="0.2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170</v>
      </c>
      <c r="H417" s="27" t="s">
        <v>171</v>
      </c>
      <c r="I417" s="27" t="s">
        <v>261</v>
      </c>
      <c r="J417" s="27" t="s">
        <v>262</v>
      </c>
      <c r="K417" s="27" t="s">
        <v>328</v>
      </c>
      <c r="L417" s="27" t="s">
        <v>329</v>
      </c>
      <c r="M417" s="28"/>
      <c r="N417" s="28"/>
      <c r="O417" s="28"/>
    </row>
    <row r="418" spans="1:15" x14ac:dyDescent="0.25">
      <c r="B418" s="271"/>
      <c r="C418" s="271"/>
      <c r="D418" s="271"/>
      <c r="E418" s="222"/>
      <c r="F418" s="222"/>
      <c r="G418" s="272" t="s">
        <v>197</v>
      </c>
      <c r="H418" s="272" t="s">
        <v>198</v>
      </c>
      <c r="I418" s="223"/>
      <c r="J418" s="223"/>
      <c r="K418" s="223"/>
      <c r="L418" s="223"/>
      <c r="M418" s="224">
        <f>SUM(M419:M459)</f>
        <v>136160</v>
      </c>
      <c r="N418" s="224">
        <f t="shared" ref="N418:O418" si="34">SUM(N419:N459)</f>
        <v>136160</v>
      </c>
      <c r="O418" s="224">
        <f t="shared" si="34"/>
        <v>136160</v>
      </c>
    </row>
    <row r="419" spans="1:15" s="270" customFormat="1" x14ac:dyDescent="0.25">
      <c r="A419" s="270" t="s">
        <v>406</v>
      </c>
      <c r="B419" s="273" t="s">
        <v>409</v>
      </c>
      <c r="C419" s="273" t="s">
        <v>78</v>
      </c>
      <c r="D419" s="273" t="s">
        <v>79</v>
      </c>
      <c r="E419" s="274" t="s">
        <v>80</v>
      </c>
      <c r="F419" s="274" t="s">
        <v>81</v>
      </c>
      <c r="G419" s="274" t="s">
        <v>197</v>
      </c>
      <c r="H419" s="274" t="s">
        <v>198</v>
      </c>
      <c r="I419" s="274" t="s">
        <v>84</v>
      </c>
      <c r="J419" s="274" t="s">
        <v>85</v>
      </c>
      <c r="K419" s="274" t="s">
        <v>328</v>
      </c>
      <c r="L419" s="274" t="s">
        <v>329</v>
      </c>
      <c r="M419" s="275">
        <v>30180</v>
      </c>
      <c r="N419" s="275">
        <v>30180</v>
      </c>
      <c r="O419" s="275">
        <v>30180</v>
      </c>
    </row>
    <row r="420" spans="1:15" s="270" customFormat="1" x14ac:dyDescent="0.25">
      <c r="A420" s="270" t="s">
        <v>406</v>
      </c>
      <c r="B420" s="273" t="s">
        <v>409</v>
      </c>
      <c r="C420" s="273" t="s">
        <v>78</v>
      </c>
      <c r="D420" s="273" t="s">
        <v>79</v>
      </c>
      <c r="E420" s="274" t="s">
        <v>80</v>
      </c>
      <c r="F420" s="274" t="s">
        <v>81</v>
      </c>
      <c r="G420" s="274" t="s">
        <v>197</v>
      </c>
      <c r="H420" s="274" t="s">
        <v>198</v>
      </c>
      <c r="I420" s="274" t="s">
        <v>88</v>
      </c>
      <c r="J420" s="274" t="s">
        <v>89</v>
      </c>
      <c r="K420" s="274" t="s">
        <v>328</v>
      </c>
      <c r="L420" s="274" t="s">
        <v>329</v>
      </c>
      <c r="M420" s="275"/>
      <c r="N420" s="275"/>
      <c r="O420" s="275"/>
    </row>
    <row r="421" spans="1:15" s="270" customFormat="1" x14ac:dyDescent="0.25">
      <c r="A421" s="270" t="s">
        <v>406</v>
      </c>
      <c r="B421" s="273" t="s">
        <v>409</v>
      </c>
      <c r="C421" s="273" t="s">
        <v>78</v>
      </c>
      <c r="D421" s="273" t="s">
        <v>79</v>
      </c>
      <c r="E421" s="274" t="s">
        <v>80</v>
      </c>
      <c r="F421" s="274" t="s">
        <v>81</v>
      </c>
      <c r="G421" s="274" t="s">
        <v>197</v>
      </c>
      <c r="H421" s="274" t="s">
        <v>198</v>
      </c>
      <c r="I421" s="274" t="s">
        <v>124</v>
      </c>
      <c r="J421" s="274" t="s">
        <v>125</v>
      </c>
      <c r="K421" s="274" t="s">
        <v>328</v>
      </c>
      <c r="L421" s="274" t="s">
        <v>329</v>
      </c>
      <c r="M421" s="275">
        <v>4980</v>
      </c>
      <c r="N421" s="275">
        <v>4980</v>
      </c>
      <c r="O421" s="275">
        <v>4980</v>
      </c>
    </row>
    <row r="422" spans="1:15" s="270" customFormat="1" x14ac:dyDescent="0.25">
      <c r="A422" s="270" t="s">
        <v>406</v>
      </c>
      <c r="B422" s="273" t="s">
        <v>409</v>
      </c>
      <c r="C422" s="273" t="s">
        <v>78</v>
      </c>
      <c r="D422" s="273" t="s">
        <v>79</v>
      </c>
      <c r="E422" s="274" t="s">
        <v>80</v>
      </c>
      <c r="F422" s="274" t="s">
        <v>81</v>
      </c>
      <c r="G422" s="274" t="s">
        <v>197</v>
      </c>
      <c r="H422" s="274" t="s">
        <v>198</v>
      </c>
      <c r="I422" s="274" t="s">
        <v>90</v>
      </c>
      <c r="J422" s="274" t="s">
        <v>91</v>
      </c>
      <c r="K422" s="274" t="s">
        <v>328</v>
      </c>
      <c r="L422" s="274" t="s">
        <v>329</v>
      </c>
      <c r="M422" s="275"/>
      <c r="N422" s="275"/>
      <c r="O422" s="275"/>
    </row>
    <row r="423" spans="1:15" s="270" customFormat="1" x14ac:dyDescent="0.25">
      <c r="A423" s="270" t="s">
        <v>406</v>
      </c>
      <c r="B423" s="273" t="s">
        <v>409</v>
      </c>
      <c r="C423" s="273" t="s">
        <v>78</v>
      </c>
      <c r="D423" s="273" t="s">
        <v>79</v>
      </c>
      <c r="E423" s="274" t="s">
        <v>80</v>
      </c>
      <c r="F423" s="274" t="s">
        <v>81</v>
      </c>
      <c r="G423" s="274" t="s">
        <v>197</v>
      </c>
      <c r="H423" s="274" t="s">
        <v>198</v>
      </c>
      <c r="I423" s="274" t="s">
        <v>92</v>
      </c>
      <c r="J423" s="274" t="s">
        <v>93</v>
      </c>
      <c r="K423" s="274" t="s">
        <v>328</v>
      </c>
      <c r="L423" s="274" t="s">
        <v>329</v>
      </c>
      <c r="M423" s="275"/>
      <c r="N423" s="275"/>
      <c r="O423" s="275"/>
    </row>
    <row r="424" spans="1:15" s="270" customFormat="1" x14ac:dyDescent="0.25">
      <c r="A424" s="270" t="s">
        <v>406</v>
      </c>
      <c r="B424" s="273" t="s">
        <v>409</v>
      </c>
      <c r="C424" s="273" t="s">
        <v>78</v>
      </c>
      <c r="D424" s="273" t="s">
        <v>79</v>
      </c>
      <c r="E424" s="274" t="s">
        <v>80</v>
      </c>
      <c r="F424" s="274" t="s">
        <v>81</v>
      </c>
      <c r="G424" s="274" t="s">
        <v>197</v>
      </c>
      <c r="H424" s="274" t="s">
        <v>198</v>
      </c>
      <c r="I424" s="274" t="s">
        <v>134</v>
      </c>
      <c r="J424" s="274" t="s">
        <v>135</v>
      </c>
      <c r="K424" s="274" t="s">
        <v>328</v>
      </c>
      <c r="L424" s="274" t="s">
        <v>329</v>
      </c>
      <c r="M424" s="275"/>
      <c r="N424" s="275"/>
      <c r="O424" s="275"/>
    </row>
    <row r="425" spans="1:15" s="270" customFormat="1" x14ac:dyDescent="0.25">
      <c r="A425" s="270" t="s">
        <v>406</v>
      </c>
      <c r="B425" s="273" t="s">
        <v>409</v>
      </c>
      <c r="C425" s="273" t="s">
        <v>78</v>
      </c>
      <c r="D425" s="273" t="s">
        <v>79</v>
      </c>
      <c r="E425" s="274" t="s">
        <v>80</v>
      </c>
      <c r="F425" s="274" t="s">
        <v>81</v>
      </c>
      <c r="G425" s="274" t="s">
        <v>197</v>
      </c>
      <c r="H425" s="274" t="s">
        <v>198</v>
      </c>
      <c r="I425" s="274" t="s">
        <v>94</v>
      </c>
      <c r="J425" s="274" t="s">
        <v>95</v>
      </c>
      <c r="K425" s="274" t="s">
        <v>328</v>
      </c>
      <c r="L425" s="274" t="s">
        <v>329</v>
      </c>
      <c r="M425" s="275">
        <v>1000</v>
      </c>
      <c r="N425" s="275">
        <v>1000</v>
      </c>
      <c r="O425" s="275">
        <v>1000</v>
      </c>
    </row>
    <row r="426" spans="1:15" s="270" customFormat="1" x14ac:dyDescent="0.25">
      <c r="A426" s="270" t="s">
        <v>406</v>
      </c>
      <c r="B426" s="273" t="s">
        <v>409</v>
      </c>
      <c r="C426" s="273" t="s">
        <v>78</v>
      </c>
      <c r="D426" s="273" t="s">
        <v>79</v>
      </c>
      <c r="E426" s="274" t="s">
        <v>80</v>
      </c>
      <c r="F426" s="274" t="s">
        <v>81</v>
      </c>
      <c r="G426" s="274" t="s">
        <v>197</v>
      </c>
      <c r="H426" s="274" t="s">
        <v>198</v>
      </c>
      <c r="I426" s="274" t="s">
        <v>172</v>
      </c>
      <c r="J426" s="274" t="s">
        <v>173</v>
      </c>
      <c r="K426" s="274" t="s">
        <v>328</v>
      </c>
      <c r="L426" s="274" t="s">
        <v>329</v>
      </c>
      <c r="M426" s="275"/>
      <c r="N426" s="275"/>
      <c r="O426" s="275"/>
    </row>
    <row r="427" spans="1:15" s="270" customFormat="1" x14ac:dyDescent="0.25">
      <c r="A427" s="270" t="s">
        <v>406</v>
      </c>
      <c r="B427" s="273" t="s">
        <v>409</v>
      </c>
      <c r="C427" s="273" t="s">
        <v>78</v>
      </c>
      <c r="D427" s="273" t="s">
        <v>79</v>
      </c>
      <c r="E427" s="274" t="s">
        <v>80</v>
      </c>
      <c r="F427" s="274" t="s">
        <v>81</v>
      </c>
      <c r="G427" s="274" t="s">
        <v>197</v>
      </c>
      <c r="H427" s="274" t="s">
        <v>198</v>
      </c>
      <c r="I427" s="274" t="s">
        <v>136</v>
      </c>
      <c r="J427" s="274" t="s">
        <v>137</v>
      </c>
      <c r="K427" s="274" t="s">
        <v>328</v>
      </c>
      <c r="L427" s="274" t="s">
        <v>329</v>
      </c>
      <c r="M427" s="275"/>
      <c r="N427" s="275"/>
      <c r="O427" s="275"/>
    </row>
    <row r="428" spans="1:15" s="270" customFormat="1" x14ac:dyDescent="0.25">
      <c r="A428" s="270" t="s">
        <v>406</v>
      </c>
      <c r="B428" s="273" t="s">
        <v>409</v>
      </c>
      <c r="C428" s="273" t="s">
        <v>78</v>
      </c>
      <c r="D428" s="273" t="s">
        <v>79</v>
      </c>
      <c r="E428" s="274" t="s">
        <v>80</v>
      </c>
      <c r="F428" s="274" t="s">
        <v>81</v>
      </c>
      <c r="G428" s="274" t="s">
        <v>197</v>
      </c>
      <c r="H428" s="274" t="s">
        <v>198</v>
      </c>
      <c r="I428" s="274" t="s">
        <v>178</v>
      </c>
      <c r="J428" s="274" t="s">
        <v>179</v>
      </c>
      <c r="K428" s="274" t="s">
        <v>328</v>
      </c>
      <c r="L428" s="274" t="s">
        <v>329</v>
      </c>
      <c r="M428" s="275"/>
      <c r="N428" s="275"/>
      <c r="O428" s="275"/>
    </row>
    <row r="429" spans="1:15" s="270" customFormat="1" x14ac:dyDescent="0.25">
      <c r="A429" s="270" t="s">
        <v>406</v>
      </c>
      <c r="B429" s="273" t="s">
        <v>409</v>
      </c>
      <c r="C429" s="273" t="s">
        <v>78</v>
      </c>
      <c r="D429" s="273" t="s">
        <v>79</v>
      </c>
      <c r="E429" s="274" t="s">
        <v>80</v>
      </c>
      <c r="F429" s="274" t="s">
        <v>81</v>
      </c>
      <c r="G429" s="274" t="s">
        <v>197</v>
      </c>
      <c r="H429" s="274" t="s">
        <v>198</v>
      </c>
      <c r="I429" s="274" t="s">
        <v>154</v>
      </c>
      <c r="J429" s="274" t="s">
        <v>155</v>
      </c>
      <c r="K429" s="274" t="s">
        <v>328</v>
      </c>
      <c r="L429" s="274" t="s">
        <v>329</v>
      </c>
      <c r="M429" s="275"/>
      <c r="N429" s="275"/>
      <c r="O429" s="275"/>
    </row>
    <row r="430" spans="1:15" s="270" customFormat="1" x14ac:dyDescent="0.25">
      <c r="A430" s="270" t="s">
        <v>406</v>
      </c>
      <c r="B430" s="273" t="s">
        <v>409</v>
      </c>
      <c r="C430" s="273" t="s">
        <v>78</v>
      </c>
      <c r="D430" s="273" t="s">
        <v>79</v>
      </c>
      <c r="E430" s="274" t="s">
        <v>80</v>
      </c>
      <c r="F430" s="274" t="s">
        <v>81</v>
      </c>
      <c r="G430" s="274" t="s">
        <v>197</v>
      </c>
      <c r="H430" s="274" t="s">
        <v>198</v>
      </c>
      <c r="I430" s="274" t="s">
        <v>164</v>
      </c>
      <c r="J430" s="274" t="s">
        <v>165</v>
      </c>
      <c r="K430" s="274" t="s">
        <v>328</v>
      </c>
      <c r="L430" s="274" t="s">
        <v>329</v>
      </c>
      <c r="M430" s="275"/>
      <c r="N430" s="275"/>
      <c r="O430" s="275"/>
    </row>
    <row r="431" spans="1:15" s="270" customFormat="1" x14ac:dyDescent="0.25">
      <c r="A431" s="270" t="s">
        <v>406</v>
      </c>
      <c r="B431" s="273" t="s">
        <v>409</v>
      </c>
      <c r="C431" s="273" t="s">
        <v>78</v>
      </c>
      <c r="D431" s="273" t="s">
        <v>79</v>
      </c>
      <c r="E431" s="274" t="s">
        <v>80</v>
      </c>
      <c r="F431" s="274" t="s">
        <v>81</v>
      </c>
      <c r="G431" s="274" t="s">
        <v>197</v>
      </c>
      <c r="H431" s="274" t="s">
        <v>198</v>
      </c>
      <c r="I431" s="274" t="s">
        <v>180</v>
      </c>
      <c r="J431" s="274" t="s">
        <v>181</v>
      </c>
      <c r="K431" s="274" t="s">
        <v>328</v>
      </c>
      <c r="L431" s="274" t="s">
        <v>329</v>
      </c>
      <c r="M431" s="275"/>
      <c r="N431" s="275"/>
      <c r="O431" s="275"/>
    </row>
    <row r="432" spans="1:15" s="270" customFormat="1" x14ac:dyDescent="0.25">
      <c r="A432" s="270" t="s">
        <v>406</v>
      </c>
      <c r="B432" s="273" t="s">
        <v>409</v>
      </c>
      <c r="C432" s="273" t="s">
        <v>78</v>
      </c>
      <c r="D432" s="273" t="s">
        <v>79</v>
      </c>
      <c r="E432" s="274" t="s">
        <v>80</v>
      </c>
      <c r="F432" s="274" t="s">
        <v>81</v>
      </c>
      <c r="G432" s="274" t="s">
        <v>197</v>
      </c>
      <c r="H432" s="274" t="s">
        <v>198</v>
      </c>
      <c r="I432" s="274" t="s">
        <v>182</v>
      </c>
      <c r="J432" s="274" t="s">
        <v>183</v>
      </c>
      <c r="K432" s="274" t="s">
        <v>328</v>
      </c>
      <c r="L432" s="274" t="s">
        <v>329</v>
      </c>
      <c r="M432" s="275"/>
      <c r="N432" s="275"/>
      <c r="O432" s="275"/>
    </row>
    <row r="433" spans="1:15" s="270" customFormat="1" x14ac:dyDescent="0.25">
      <c r="A433" s="270" t="s">
        <v>406</v>
      </c>
      <c r="B433" s="273" t="s">
        <v>409</v>
      </c>
      <c r="C433" s="273" t="s">
        <v>78</v>
      </c>
      <c r="D433" s="273" t="s">
        <v>79</v>
      </c>
      <c r="E433" s="274" t="s">
        <v>80</v>
      </c>
      <c r="F433" s="274" t="s">
        <v>81</v>
      </c>
      <c r="G433" s="274" t="s">
        <v>197</v>
      </c>
      <c r="H433" s="274" t="s">
        <v>198</v>
      </c>
      <c r="I433" s="274" t="s">
        <v>156</v>
      </c>
      <c r="J433" s="274" t="s">
        <v>157</v>
      </c>
      <c r="K433" s="274" t="s">
        <v>328</v>
      </c>
      <c r="L433" s="274" t="s">
        <v>329</v>
      </c>
      <c r="M433" s="275"/>
      <c r="N433" s="275"/>
      <c r="O433" s="275"/>
    </row>
    <row r="434" spans="1:15" s="270" customFormat="1" x14ac:dyDescent="0.25">
      <c r="A434" s="270" t="s">
        <v>406</v>
      </c>
      <c r="B434" s="273" t="s">
        <v>409</v>
      </c>
      <c r="C434" s="273" t="s">
        <v>78</v>
      </c>
      <c r="D434" s="273" t="s">
        <v>79</v>
      </c>
      <c r="E434" s="274" t="s">
        <v>80</v>
      </c>
      <c r="F434" s="274" t="s">
        <v>81</v>
      </c>
      <c r="G434" s="274" t="s">
        <v>197</v>
      </c>
      <c r="H434" s="274" t="s">
        <v>198</v>
      </c>
      <c r="I434" s="274" t="s">
        <v>132</v>
      </c>
      <c r="J434" s="274" t="s">
        <v>133</v>
      </c>
      <c r="K434" s="274" t="s">
        <v>328</v>
      </c>
      <c r="L434" s="274" t="s">
        <v>329</v>
      </c>
      <c r="M434" s="275">
        <v>30000</v>
      </c>
      <c r="N434" s="275">
        <v>30000</v>
      </c>
      <c r="O434" s="275">
        <v>30000</v>
      </c>
    </row>
    <row r="435" spans="1:15" s="270" customFormat="1" x14ac:dyDescent="0.25">
      <c r="A435" s="270" t="s">
        <v>406</v>
      </c>
      <c r="B435" s="273" t="s">
        <v>409</v>
      </c>
      <c r="C435" s="273" t="s">
        <v>78</v>
      </c>
      <c r="D435" s="273" t="s">
        <v>79</v>
      </c>
      <c r="E435" s="274" t="s">
        <v>80</v>
      </c>
      <c r="F435" s="274" t="s">
        <v>81</v>
      </c>
      <c r="G435" s="274" t="s">
        <v>197</v>
      </c>
      <c r="H435" s="274" t="s">
        <v>198</v>
      </c>
      <c r="I435" s="274" t="s">
        <v>158</v>
      </c>
      <c r="J435" s="274" t="s">
        <v>159</v>
      </c>
      <c r="K435" s="274" t="s">
        <v>328</v>
      </c>
      <c r="L435" s="274" t="s">
        <v>329</v>
      </c>
      <c r="M435" s="275"/>
      <c r="N435" s="275"/>
      <c r="O435" s="275"/>
    </row>
    <row r="436" spans="1:15" s="270" customFormat="1" x14ac:dyDescent="0.25">
      <c r="A436" s="270" t="s">
        <v>406</v>
      </c>
      <c r="B436" s="273" t="s">
        <v>409</v>
      </c>
      <c r="C436" s="273" t="s">
        <v>78</v>
      </c>
      <c r="D436" s="273" t="s">
        <v>79</v>
      </c>
      <c r="E436" s="274" t="s">
        <v>80</v>
      </c>
      <c r="F436" s="274" t="s">
        <v>81</v>
      </c>
      <c r="G436" s="274" t="s">
        <v>197</v>
      </c>
      <c r="H436" s="274" t="s">
        <v>198</v>
      </c>
      <c r="I436" s="274" t="s">
        <v>199</v>
      </c>
      <c r="J436" s="274" t="s">
        <v>200</v>
      </c>
      <c r="K436" s="274" t="s">
        <v>328</v>
      </c>
      <c r="L436" s="274" t="s">
        <v>329</v>
      </c>
      <c r="M436" s="275">
        <v>5000</v>
      </c>
      <c r="N436" s="275">
        <v>5000</v>
      </c>
      <c r="O436" s="275">
        <v>5000</v>
      </c>
    </row>
    <row r="437" spans="1:15" s="270" customFormat="1" x14ac:dyDescent="0.25">
      <c r="A437" s="270" t="s">
        <v>406</v>
      </c>
      <c r="B437" s="273" t="s">
        <v>409</v>
      </c>
      <c r="C437" s="273" t="s">
        <v>78</v>
      </c>
      <c r="D437" s="273" t="s">
        <v>79</v>
      </c>
      <c r="E437" s="274" t="s">
        <v>80</v>
      </c>
      <c r="F437" s="274" t="s">
        <v>81</v>
      </c>
      <c r="G437" s="274" t="s">
        <v>197</v>
      </c>
      <c r="H437" s="274" t="s">
        <v>198</v>
      </c>
      <c r="I437" s="274" t="s">
        <v>116</v>
      </c>
      <c r="J437" s="274" t="s">
        <v>117</v>
      </c>
      <c r="K437" s="274" t="s">
        <v>328</v>
      </c>
      <c r="L437" s="274" t="s">
        <v>329</v>
      </c>
      <c r="M437" s="275"/>
      <c r="N437" s="275"/>
      <c r="O437" s="275"/>
    </row>
    <row r="438" spans="1:15" s="270" customFormat="1" x14ac:dyDescent="0.25">
      <c r="A438" s="270" t="s">
        <v>406</v>
      </c>
      <c r="B438" s="273" t="s">
        <v>409</v>
      </c>
      <c r="C438" s="273" t="s">
        <v>78</v>
      </c>
      <c r="D438" s="273" t="s">
        <v>79</v>
      </c>
      <c r="E438" s="274" t="s">
        <v>80</v>
      </c>
      <c r="F438" s="274" t="s">
        <v>81</v>
      </c>
      <c r="G438" s="274" t="s">
        <v>197</v>
      </c>
      <c r="H438" s="274" t="s">
        <v>198</v>
      </c>
      <c r="I438" s="274" t="s">
        <v>184</v>
      </c>
      <c r="J438" s="274" t="s">
        <v>185</v>
      </c>
      <c r="K438" s="274" t="s">
        <v>328</v>
      </c>
      <c r="L438" s="274" t="s">
        <v>329</v>
      </c>
      <c r="M438" s="275">
        <v>10000</v>
      </c>
      <c r="N438" s="275">
        <v>10000</v>
      </c>
      <c r="O438" s="275">
        <v>10000</v>
      </c>
    </row>
    <row r="439" spans="1:15" s="270" customFormat="1" x14ac:dyDescent="0.25">
      <c r="A439" s="270" t="s">
        <v>406</v>
      </c>
      <c r="B439" s="273" t="s">
        <v>409</v>
      </c>
      <c r="C439" s="273" t="s">
        <v>78</v>
      </c>
      <c r="D439" s="273" t="s">
        <v>79</v>
      </c>
      <c r="E439" s="274" t="s">
        <v>80</v>
      </c>
      <c r="F439" s="274" t="s">
        <v>81</v>
      </c>
      <c r="G439" s="274" t="s">
        <v>197</v>
      </c>
      <c r="H439" s="274" t="s">
        <v>198</v>
      </c>
      <c r="I439" s="274" t="s">
        <v>144</v>
      </c>
      <c r="J439" s="274" t="s">
        <v>145</v>
      </c>
      <c r="K439" s="274" t="s">
        <v>328</v>
      </c>
      <c r="L439" s="274" t="s">
        <v>329</v>
      </c>
      <c r="M439" s="275"/>
      <c r="N439" s="275"/>
      <c r="O439" s="275"/>
    </row>
    <row r="440" spans="1:15" s="270" customFormat="1" x14ac:dyDescent="0.25">
      <c r="A440" s="270" t="s">
        <v>406</v>
      </c>
      <c r="B440" s="273" t="s">
        <v>409</v>
      </c>
      <c r="C440" s="273" t="s">
        <v>78</v>
      </c>
      <c r="D440" s="273" t="s">
        <v>79</v>
      </c>
      <c r="E440" s="274" t="s">
        <v>80</v>
      </c>
      <c r="F440" s="274" t="s">
        <v>81</v>
      </c>
      <c r="G440" s="274" t="s">
        <v>197</v>
      </c>
      <c r="H440" s="274" t="s">
        <v>198</v>
      </c>
      <c r="I440" s="274" t="s">
        <v>138</v>
      </c>
      <c r="J440" s="274" t="s">
        <v>139</v>
      </c>
      <c r="K440" s="274" t="s">
        <v>328</v>
      </c>
      <c r="L440" s="274" t="s">
        <v>329</v>
      </c>
      <c r="M440" s="275">
        <v>30000</v>
      </c>
      <c r="N440" s="275">
        <v>30000</v>
      </c>
      <c r="O440" s="275">
        <v>30000</v>
      </c>
    </row>
    <row r="441" spans="1:15" s="270" customFormat="1" x14ac:dyDescent="0.25">
      <c r="A441" s="270" t="s">
        <v>406</v>
      </c>
      <c r="B441" s="273" t="s">
        <v>409</v>
      </c>
      <c r="C441" s="273" t="s">
        <v>78</v>
      </c>
      <c r="D441" s="273" t="s">
        <v>79</v>
      </c>
      <c r="E441" s="274" t="s">
        <v>80</v>
      </c>
      <c r="F441" s="274" t="s">
        <v>81</v>
      </c>
      <c r="G441" s="274" t="s">
        <v>197</v>
      </c>
      <c r="H441" s="274" t="s">
        <v>198</v>
      </c>
      <c r="I441" s="274" t="s">
        <v>128</v>
      </c>
      <c r="J441" s="274" t="s">
        <v>129</v>
      </c>
      <c r="K441" s="274" t="s">
        <v>328</v>
      </c>
      <c r="L441" s="274" t="s">
        <v>329</v>
      </c>
      <c r="M441" s="275"/>
      <c r="N441" s="275"/>
      <c r="O441" s="275"/>
    </row>
    <row r="442" spans="1:15" s="270" customFormat="1" x14ac:dyDescent="0.25">
      <c r="A442" s="270" t="s">
        <v>406</v>
      </c>
      <c r="B442" s="273" t="s">
        <v>409</v>
      </c>
      <c r="C442" s="273" t="s">
        <v>78</v>
      </c>
      <c r="D442" s="273" t="s">
        <v>79</v>
      </c>
      <c r="E442" s="274" t="s">
        <v>80</v>
      </c>
      <c r="F442" s="274" t="s">
        <v>81</v>
      </c>
      <c r="G442" s="274" t="s">
        <v>197</v>
      </c>
      <c r="H442" s="274" t="s">
        <v>198</v>
      </c>
      <c r="I442" s="274" t="s">
        <v>146</v>
      </c>
      <c r="J442" s="274" t="s">
        <v>147</v>
      </c>
      <c r="K442" s="274" t="s">
        <v>328</v>
      </c>
      <c r="L442" s="274" t="s">
        <v>329</v>
      </c>
      <c r="M442" s="275">
        <v>20000</v>
      </c>
      <c r="N442" s="275">
        <v>20000</v>
      </c>
      <c r="O442" s="275">
        <v>20000</v>
      </c>
    </row>
    <row r="443" spans="1:15" s="270" customFormat="1" x14ac:dyDescent="0.25">
      <c r="A443" s="270" t="s">
        <v>406</v>
      </c>
      <c r="B443" s="273" t="s">
        <v>409</v>
      </c>
      <c r="C443" s="273" t="s">
        <v>78</v>
      </c>
      <c r="D443" s="273" t="s">
        <v>79</v>
      </c>
      <c r="E443" s="274" t="s">
        <v>80</v>
      </c>
      <c r="F443" s="274" t="s">
        <v>81</v>
      </c>
      <c r="G443" s="274">
        <v>52</v>
      </c>
      <c r="H443" s="274" t="s">
        <v>198</v>
      </c>
      <c r="I443" s="274" t="s">
        <v>148</v>
      </c>
      <c r="J443" s="274" t="s">
        <v>149</v>
      </c>
      <c r="K443" s="274" t="s">
        <v>328</v>
      </c>
      <c r="L443" s="274" t="s">
        <v>329</v>
      </c>
      <c r="M443" s="275"/>
      <c r="N443" s="275"/>
      <c r="O443" s="275"/>
    </row>
    <row r="444" spans="1:15" s="270" customFormat="1" x14ac:dyDescent="0.25">
      <c r="A444" s="270" t="s">
        <v>406</v>
      </c>
      <c r="B444" s="273" t="s">
        <v>409</v>
      </c>
      <c r="C444" s="273" t="s">
        <v>78</v>
      </c>
      <c r="D444" s="273" t="s">
        <v>79</v>
      </c>
      <c r="E444" s="274" t="s">
        <v>80</v>
      </c>
      <c r="F444" s="274" t="s">
        <v>81</v>
      </c>
      <c r="G444" s="291">
        <v>52</v>
      </c>
      <c r="H444" s="274" t="s">
        <v>198</v>
      </c>
      <c r="I444" s="274">
        <v>3295</v>
      </c>
      <c r="J444" s="274" t="s">
        <v>99</v>
      </c>
      <c r="K444" s="274" t="s">
        <v>328</v>
      </c>
      <c r="L444" s="274" t="s">
        <v>329</v>
      </c>
      <c r="M444" s="275"/>
      <c r="N444" s="275"/>
      <c r="O444" s="275"/>
    </row>
    <row r="445" spans="1:15" s="270" customFormat="1" x14ac:dyDescent="0.25">
      <c r="A445" s="270" t="s">
        <v>406</v>
      </c>
      <c r="B445" s="273" t="s">
        <v>409</v>
      </c>
      <c r="C445" s="273" t="s">
        <v>78</v>
      </c>
      <c r="D445" s="273" t="s">
        <v>79</v>
      </c>
      <c r="E445" s="274" t="s">
        <v>80</v>
      </c>
      <c r="F445" s="274" t="s">
        <v>81</v>
      </c>
      <c r="G445" s="274" t="s">
        <v>197</v>
      </c>
      <c r="H445" s="274" t="s">
        <v>198</v>
      </c>
      <c r="I445" s="274" t="s">
        <v>104</v>
      </c>
      <c r="J445" s="274" t="s">
        <v>105</v>
      </c>
      <c r="K445" s="274" t="s">
        <v>328</v>
      </c>
      <c r="L445" s="274" t="s">
        <v>329</v>
      </c>
      <c r="M445" s="275"/>
      <c r="N445" s="275"/>
      <c r="O445" s="275"/>
    </row>
    <row r="446" spans="1:15" s="270" customFormat="1" x14ac:dyDescent="0.25">
      <c r="A446" s="270" t="s">
        <v>406</v>
      </c>
      <c r="B446" s="273" t="s">
        <v>409</v>
      </c>
      <c r="C446" s="273" t="s">
        <v>78</v>
      </c>
      <c r="D446" s="273" t="s">
        <v>79</v>
      </c>
      <c r="E446" s="274" t="s">
        <v>80</v>
      </c>
      <c r="F446" s="274" t="s">
        <v>81</v>
      </c>
      <c r="G446" s="274" t="s">
        <v>197</v>
      </c>
      <c r="H446" s="274" t="s">
        <v>198</v>
      </c>
      <c r="I446" s="274" t="s">
        <v>142</v>
      </c>
      <c r="J446" s="274" t="s">
        <v>143</v>
      </c>
      <c r="K446" s="274" t="s">
        <v>328</v>
      </c>
      <c r="L446" s="274" t="s">
        <v>329</v>
      </c>
      <c r="M446" s="275"/>
      <c r="N446" s="275"/>
      <c r="O446" s="275"/>
    </row>
    <row r="447" spans="1:15" s="270" customFormat="1" x14ac:dyDescent="0.25">
      <c r="A447" s="270" t="s">
        <v>406</v>
      </c>
      <c r="B447" s="273" t="s">
        <v>409</v>
      </c>
      <c r="C447" s="273" t="s">
        <v>78</v>
      </c>
      <c r="D447" s="273" t="s">
        <v>79</v>
      </c>
      <c r="E447" s="274" t="s">
        <v>80</v>
      </c>
      <c r="F447" s="274" t="s">
        <v>81</v>
      </c>
      <c r="G447" s="274" t="s">
        <v>197</v>
      </c>
      <c r="H447" s="274" t="s">
        <v>198</v>
      </c>
      <c r="I447" s="274" t="s">
        <v>174</v>
      </c>
      <c r="J447" s="274" t="s">
        <v>175</v>
      </c>
      <c r="K447" s="274" t="s">
        <v>328</v>
      </c>
      <c r="L447" s="274" t="s">
        <v>329</v>
      </c>
      <c r="M447" s="275"/>
      <c r="N447" s="275"/>
      <c r="O447" s="275"/>
    </row>
    <row r="448" spans="1:15" s="270" customFormat="1" x14ac:dyDescent="0.25">
      <c r="A448" s="270" t="s">
        <v>406</v>
      </c>
      <c r="B448" s="273" t="s">
        <v>409</v>
      </c>
      <c r="C448" s="273" t="s">
        <v>78</v>
      </c>
      <c r="D448" s="273" t="s">
        <v>79</v>
      </c>
      <c r="E448" s="274" t="s">
        <v>80</v>
      </c>
      <c r="F448" s="274" t="s">
        <v>81</v>
      </c>
      <c r="G448" s="274">
        <v>52</v>
      </c>
      <c r="H448" s="274" t="s">
        <v>198</v>
      </c>
      <c r="I448" s="274" t="s">
        <v>248</v>
      </c>
      <c r="J448" s="274" t="s">
        <v>188</v>
      </c>
      <c r="K448" s="274" t="s">
        <v>328</v>
      </c>
      <c r="L448" s="274" t="s">
        <v>329</v>
      </c>
      <c r="M448" s="275"/>
      <c r="N448" s="275"/>
      <c r="O448" s="275"/>
    </row>
    <row r="449" spans="1:15" s="270" customFormat="1" x14ac:dyDescent="0.25">
      <c r="A449" s="270" t="s">
        <v>406</v>
      </c>
      <c r="B449" s="273" t="s">
        <v>409</v>
      </c>
      <c r="C449" s="273" t="s">
        <v>78</v>
      </c>
      <c r="D449" s="273" t="s">
        <v>79</v>
      </c>
      <c r="E449" s="274" t="s">
        <v>80</v>
      </c>
      <c r="F449" s="274" t="s">
        <v>81</v>
      </c>
      <c r="G449" s="274" t="s">
        <v>197</v>
      </c>
      <c r="H449" s="274" t="s">
        <v>198</v>
      </c>
      <c r="I449" s="274" t="s">
        <v>114</v>
      </c>
      <c r="J449" s="274" t="s">
        <v>115</v>
      </c>
      <c r="K449" s="274" t="s">
        <v>328</v>
      </c>
      <c r="L449" s="274" t="s">
        <v>329</v>
      </c>
      <c r="M449" s="275">
        <v>5000</v>
      </c>
      <c r="N449" s="275">
        <v>5000</v>
      </c>
      <c r="O449" s="275">
        <v>5000</v>
      </c>
    </row>
    <row r="450" spans="1:15" s="270" customFormat="1" x14ac:dyDescent="0.25">
      <c r="A450" s="270" t="s">
        <v>406</v>
      </c>
      <c r="B450" s="273" t="s">
        <v>409</v>
      </c>
      <c r="C450" s="273" t="s">
        <v>78</v>
      </c>
      <c r="D450" s="273" t="s">
        <v>79</v>
      </c>
      <c r="E450" s="274" t="s">
        <v>80</v>
      </c>
      <c r="F450" s="274" t="s">
        <v>81</v>
      </c>
      <c r="G450" s="274">
        <v>52</v>
      </c>
      <c r="H450" s="274" t="s">
        <v>198</v>
      </c>
      <c r="I450" s="274" t="s">
        <v>237</v>
      </c>
      <c r="J450" s="274" t="s">
        <v>238</v>
      </c>
      <c r="K450" s="274" t="s">
        <v>328</v>
      </c>
      <c r="L450" s="274" t="s">
        <v>329</v>
      </c>
      <c r="M450" s="275"/>
      <c r="N450" s="275"/>
      <c r="O450" s="275"/>
    </row>
    <row r="451" spans="1:15" s="270" customFormat="1" x14ac:dyDescent="0.25">
      <c r="A451" s="270" t="s">
        <v>406</v>
      </c>
      <c r="B451" s="273" t="s">
        <v>409</v>
      </c>
      <c r="C451" s="273" t="s">
        <v>78</v>
      </c>
      <c r="D451" s="273" t="s">
        <v>79</v>
      </c>
      <c r="E451" s="274" t="s">
        <v>80</v>
      </c>
      <c r="F451" s="274" t="s">
        <v>81</v>
      </c>
      <c r="G451" s="274" t="s">
        <v>197</v>
      </c>
      <c r="H451" s="274" t="s">
        <v>198</v>
      </c>
      <c r="I451" s="274" t="s">
        <v>207</v>
      </c>
      <c r="J451" s="274" t="s">
        <v>208</v>
      </c>
      <c r="K451" s="274" t="s">
        <v>328</v>
      </c>
      <c r="L451" s="274" t="s">
        <v>329</v>
      </c>
      <c r="M451" s="275"/>
      <c r="N451" s="275"/>
      <c r="O451" s="275"/>
    </row>
    <row r="452" spans="1:15" s="270" customFormat="1" x14ac:dyDescent="0.25">
      <c r="A452" s="270" t="s">
        <v>406</v>
      </c>
      <c r="B452" s="273" t="s">
        <v>409</v>
      </c>
      <c r="C452" s="273" t="s">
        <v>78</v>
      </c>
      <c r="D452" s="273" t="s">
        <v>79</v>
      </c>
      <c r="E452" s="274" t="s">
        <v>80</v>
      </c>
      <c r="F452" s="274" t="s">
        <v>81</v>
      </c>
      <c r="G452" s="274" t="s">
        <v>197</v>
      </c>
      <c r="H452" s="274" t="s">
        <v>198</v>
      </c>
      <c r="I452" s="274" t="s">
        <v>296</v>
      </c>
      <c r="J452" s="274" t="s">
        <v>297</v>
      </c>
      <c r="K452" s="274" t="s">
        <v>328</v>
      </c>
      <c r="L452" s="274" t="s">
        <v>329</v>
      </c>
      <c r="M452" s="275"/>
      <c r="N452" s="275"/>
      <c r="O452" s="275"/>
    </row>
    <row r="453" spans="1:15" s="270" customFormat="1" x14ac:dyDescent="0.25">
      <c r="A453" s="270" t="s">
        <v>406</v>
      </c>
      <c r="B453" s="273" t="s">
        <v>409</v>
      </c>
      <c r="C453" s="273" t="s">
        <v>78</v>
      </c>
      <c r="D453" s="273" t="s">
        <v>79</v>
      </c>
      <c r="E453" s="274" t="s">
        <v>80</v>
      </c>
      <c r="F453" s="274" t="s">
        <v>81</v>
      </c>
      <c r="G453" s="274" t="s">
        <v>197</v>
      </c>
      <c r="H453" s="274" t="s">
        <v>198</v>
      </c>
      <c r="I453" s="274" t="s">
        <v>168</v>
      </c>
      <c r="J453" s="274" t="s">
        <v>169</v>
      </c>
      <c r="K453" s="274" t="s">
        <v>328</v>
      </c>
      <c r="L453" s="274" t="s">
        <v>329</v>
      </c>
      <c r="M453" s="275"/>
      <c r="N453" s="275"/>
      <c r="O453" s="275"/>
    </row>
    <row r="454" spans="1:15" s="270" customFormat="1" x14ac:dyDescent="0.25">
      <c r="A454" s="270" t="s">
        <v>406</v>
      </c>
      <c r="B454" s="273" t="s">
        <v>409</v>
      </c>
      <c r="C454" s="273" t="s">
        <v>78</v>
      </c>
      <c r="D454" s="273" t="s">
        <v>79</v>
      </c>
      <c r="E454" s="274" t="s">
        <v>80</v>
      </c>
      <c r="F454" s="274" t="s">
        <v>81</v>
      </c>
      <c r="G454" s="274" t="s">
        <v>197</v>
      </c>
      <c r="H454" s="274" t="s">
        <v>198</v>
      </c>
      <c r="I454" s="274" t="s">
        <v>203</v>
      </c>
      <c r="J454" s="274" t="s">
        <v>204</v>
      </c>
      <c r="K454" s="274" t="s">
        <v>328</v>
      </c>
      <c r="L454" s="274" t="s">
        <v>329</v>
      </c>
      <c r="M454" s="275"/>
      <c r="N454" s="275"/>
      <c r="O454" s="275"/>
    </row>
    <row r="455" spans="1:15" s="270" customFormat="1" x14ac:dyDescent="0.25">
      <c r="A455" s="270" t="s">
        <v>406</v>
      </c>
      <c r="B455" s="273" t="s">
        <v>409</v>
      </c>
      <c r="C455" s="273" t="s">
        <v>78</v>
      </c>
      <c r="D455" s="273" t="s">
        <v>79</v>
      </c>
      <c r="E455" s="274" t="s">
        <v>80</v>
      </c>
      <c r="F455" s="274" t="s">
        <v>81</v>
      </c>
      <c r="G455" s="274">
        <v>52</v>
      </c>
      <c r="H455" s="274" t="s">
        <v>198</v>
      </c>
      <c r="I455" s="274" t="s">
        <v>211</v>
      </c>
      <c r="J455" s="274" t="s">
        <v>212</v>
      </c>
      <c r="K455" s="274" t="s">
        <v>328</v>
      </c>
      <c r="L455" s="274" t="s">
        <v>329</v>
      </c>
      <c r="M455" s="275"/>
      <c r="N455" s="275"/>
      <c r="O455" s="275"/>
    </row>
    <row r="456" spans="1:15" s="270" customFormat="1" x14ac:dyDescent="0.25">
      <c r="A456" s="270" t="s">
        <v>406</v>
      </c>
      <c r="B456" s="273" t="s">
        <v>409</v>
      </c>
      <c r="C456" s="273" t="s">
        <v>78</v>
      </c>
      <c r="D456" s="273" t="s">
        <v>79</v>
      </c>
      <c r="E456" s="274" t="s">
        <v>80</v>
      </c>
      <c r="F456" s="274" t="s">
        <v>81</v>
      </c>
      <c r="G456" s="274" t="s">
        <v>197</v>
      </c>
      <c r="H456" s="274" t="s">
        <v>198</v>
      </c>
      <c r="I456" s="274" t="s">
        <v>302</v>
      </c>
      <c r="J456" s="274" t="s">
        <v>303</v>
      </c>
      <c r="K456" s="274" t="s">
        <v>328</v>
      </c>
      <c r="L456" s="274" t="s">
        <v>329</v>
      </c>
      <c r="M456" s="275"/>
      <c r="N456" s="275"/>
      <c r="O456" s="275"/>
    </row>
    <row r="457" spans="1:15" s="270" customFormat="1" x14ac:dyDescent="0.25">
      <c r="A457" s="270" t="s">
        <v>406</v>
      </c>
      <c r="B457" s="273" t="s">
        <v>409</v>
      </c>
      <c r="C457" s="273" t="s">
        <v>78</v>
      </c>
      <c r="D457" s="273" t="s">
        <v>79</v>
      </c>
      <c r="E457" s="274" t="s">
        <v>80</v>
      </c>
      <c r="F457" s="274" t="s">
        <v>81</v>
      </c>
      <c r="G457" s="274" t="s">
        <v>197</v>
      </c>
      <c r="H457" s="274" t="s">
        <v>198</v>
      </c>
      <c r="I457" s="274" t="s">
        <v>193</v>
      </c>
      <c r="J457" s="274" t="s">
        <v>194</v>
      </c>
      <c r="K457" s="274" t="s">
        <v>328</v>
      </c>
      <c r="L457" s="274" t="s">
        <v>329</v>
      </c>
      <c r="M457" s="275"/>
      <c r="N457" s="275"/>
      <c r="O457" s="275"/>
    </row>
    <row r="458" spans="1:15" s="270" customFormat="1" x14ac:dyDescent="0.25">
      <c r="A458" s="270" t="s">
        <v>406</v>
      </c>
      <c r="B458" s="273" t="s">
        <v>409</v>
      </c>
      <c r="C458" s="273" t="s">
        <v>78</v>
      </c>
      <c r="D458" s="273" t="s">
        <v>79</v>
      </c>
      <c r="E458" s="274" t="s">
        <v>80</v>
      </c>
      <c r="F458" s="274" t="s">
        <v>81</v>
      </c>
      <c r="G458" s="274" t="s">
        <v>197</v>
      </c>
      <c r="H458" s="274" t="s">
        <v>198</v>
      </c>
      <c r="I458" s="274" t="s">
        <v>195</v>
      </c>
      <c r="J458" s="274" t="s">
        <v>196</v>
      </c>
      <c r="K458" s="274" t="s">
        <v>328</v>
      </c>
      <c r="L458" s="274" t="s">
        <v>329</v>
      </c>
      <c r="M458" s="275"/>
      <c r="N458" s="275"/>
      <c r="O458" s="275"/>
    </row>
    <row r="459" spans="1:15" s="270" customFormat="1" x14ac:dyDescent="0.25">
      <c r="A459" s="270" t="s">
        <v>406</v>
      </c>
      <c r="B459" s="273" t="s">
        <v>409</v>
      </c>
      <c r="C459" s="273" t="s">
        <v>78</v>
      </c>
      <c r="D459" s="273" t="s">
        <v>79</v>
      </c>
      <c r="E459" s="274" t="s">
        <v>80</v>
      </c>
      <c r="F459" s="274" t="s">
        <v>81</v>
      </c>
      <c r="G459" s="274" t="s">
        <v>197</v>
      </c>
      <c r="H459" s="274" t="s">
        <v>198</v>
      </c>
      <c r="I459" s="274">
        <v>4312</v>
      </c>
      <c r="J459" s="274" t="s">
        <v>224</v>
      </c>
      <c r="K459" s="274" t="s">
        <v>328</v>
      </c>
      <c r="L459" s="274" t="s">
        <v>329</v>
      </c>
      <c r="M459" s="275"/>
      <c r="N459" s="275"/>
      <c r="O459" s="275"/>
    </row>
    <row r="460" spans="1:15" s="270" customFormat="1" x14ac:dyDescent="0.25">
      <c r="B460" s="271"/>
      <c r="C460" s="271"/>
      <c r="D460" s="271"/>
      <c r="E460" s="222"/>
      <c r="F460" s="222"/>
      <c r="G460" s="222" t="s">
        <v>209</v>
      </c>
      <c r="H460" s="222" t="s">
        <v>210</v>
      </c>
      <c r="I460" s="223"/>
      <c r="J460" s="223"/>
      <c r="K460" s="223"/>
      <c r="L460" s="223"/>
      <c r="M460" s="224">
        <f>SUM(M461:M495)</f>
        <v>5000</v>
      </c>
      <c r="N460" s="224">
        <f t="shared" ref="N460:O460" si="35">SUM(N461:N495)</f>
        <v>5000</v>
      </c>
      <c r="O460" s="224">
        <f t="shared" si="35"/>
        <v>5000</v>
      </c>
    </row>
    <row r="461" spans="1:15" x14ac:dyDescent="0.2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209</v>
      </c>
      <c r="H461" s="27" t="s">
        <v>210</v>
      </c>
      <c r="I461" s="27" t="s">
        <v>84</v>
      </c>
      <c r="J461" s="27" t="s">
        <v>85</v>
      </c>
      <c r="K461" s="27" t="s">
        <v>328</v>
      </c>
      <c r="L461" s="27" t="s">
        <v>329</v>
      </c>
      <c r="M461" s="28"/>
      <c r="N461" s="28"/>
      <c r="O461" s="28"/>
    </row>
    <row r="462" spans="1:15" x14ac:dyDescent="0.2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209</v>
      </c>
      <c r="H462" s="27" t="s">
        <v>210</v>
      </c>
      <c r="I462" s="27" t="s">
        <v>124</v>
      </c>
      <c r="J462" s="27" t="s">
        <v>125</v>
      </c>
      <c r="K462" s="27" t="s">
        <v>328</v>
      </c>
      <c r="L462" s="27" t="s">
        <v>329</v>
      </c>
      <c r="M462" s="28"/>
      <c r="N462" s="28"/>
      <c r="O462" s="28"/>
    </row>
    <row r="463" spans="1:15" x14ac:dyDescent="0.2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7" t="s">
        <v>209</v>
      </c>
      <c r="H463" s="27" t="s">
        <v>210</v>
      </c>
      <c r="I463" s="27" t="s">
        <v>90</v>
      </c>
      <c r="J463" s="27" t="s">
        <v>91</v>
      </c>
      <c r="K463" s="27" t="s">
        <v>328</v>
      </c>
      <c r="L463" s="27" t="s">
        <v>329</v>
      </c>
      <c r="M463" s="28"/>
      <c r="N463" s="28"/>
      <c r="O463" s="28"/>
    </row>
    <row r="464" spans="1:15" x14ac:dyDescent="0.2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209</v>
      </c>
      <c r="H464" s="27" t="s">
        <v>210</v>
      </c>
      <c r="I464" s="27" t="s">
        <v>92</v>
      </c>
      <c r="J464" s="27" t="s">
        <v>93</v>
      </c>
      <c r="K464" s="27" t="s">
        <v>328</v>
      </c>
      <c r="L464" s="27" t="s">
        <v>329</v>
      </c>
      <c r="M464" s="28"/>
      <c r="N464" s="28"/>
      <c r="O464" s="28"/>
    </row>
    <row r="465" spans="1:15" x14ac:dyDescent="0.2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209</v>
      </c>
      <c r="H465" s="27" t="s">
        <v>210</v>
      </c>
      <c r="I465" s="27" t="s">
        <v>134</v>
      </c>
      <c r="J465" s="27" t="s">
        <v>135</v>
      </c>
      <c r="K465" s="27" t="s">
        <v>328</v>
      </c>
      <c r="L465" s="27" t="s">
        <v>329</v>
      </c>
      <c r="M465" s="28"/>
      <c r="N465" s="28"/>
      <c r="O465" s="28"/>
    </row>
    <row r="466" spans="1:15" x14ac:dyDescent="0.2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209</v>
      </c>
      <c r="H466" s="27" t="s">
        <v>210</v>
      </c>
      <c r="I466" s="27" t="s">
        <v>172</v>
      </c>
      <c r="J466" s="27" t="s">
        <v>173</v>
      </c>
      <c r="K466" s="27" t="s">
        <v>328</v>
      </c>
      <c r="L466" s="27" t="s">
        <v>329</v>
      </c>
      <c r="M466" s="28"/>
      <c r="N466" s="28"/>
      <c r="O466" s="28"/>
    </row>
    <row r="467" spans="1:15" x14ac:dyDescent="0.2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209</v>
      </c>
      <c r="H467" s="27" t="s">
        <v>210</v>
      </c>
      <c r="I467" s="27" t="s">
        <v>136</v>
      </c>
      <c r="J467" s="27" t="s">
        <v>137</v>
      </c>
      <c r="K467" s="27" t="s">
        <v>328</v>
      </c>
      <c r="L467" s="27" t="s">
        <v>329</v>
      </c>
      <c r="M467" s="28"/>
      <c r="N467" s="28"/>
      <c r="O467" s="28"/>
    </row>
    <row r="468" spans="1:15" x14ac:dyDescent="0.2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209</v>
      </c>
      <c r="H468" s="27" t="s">
        <v>210</v>
      </c>
      <c r="I468" s="27" t="s">
        <v>178</v>
      </c>
      <c r="J468" s="27" t="s">
        <v>179</v>
      </c>
      <c r="K468" s="27" t="s">
        <v>328</v>
      </c>
      <c r="L468" s="27" t="s">
        <v>329</v>
      </c>
      <c r="M468" s="28"/>
      <c r="N468" s="28"/>
      <c r="O468" s="28"/>
    </row>
    <row r="469" spans="1:15" x14ac:dyDescent="0.2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 t="s">
        <v>209</v>
      </c>
      <c r="H469" s="27" t="s">
        <v>210</v>
      </c>
      <c r="I469" s="27" t="s">
        <v>164</v>
      </c>
      <c r="J469" s="27" t="s">
        <v>165</v>
      </c>
      <c r="K469" s="27" t="s">
        <v>328</v>
      </c>
      <c r="L469" s="27" t="s">
        <v>329</v>
      </c>
      <c r="M469" s="28"/>
      <c r="N469" s="28"/>
      <c r="O469" s="28"/>
    </row>
    <row r="470" spans="1:15" x14ac:dyDescent="0.2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209</v>
      </c>
      <c r="H470" s="27" t="s">
        <v>210</v>
      </c>
      <c r="I470" s="27" t="s">
        <v>180</v>
      </c>
      <c r="J470" s="27" t="s">
        <v>181</v>
      </c>
      <c r="K470" s="27" t="s">
        <v>328</v>
      </c>
      <c r="L470" s="27" t="s">
        <v>329</v>
      </c>
      <c r="M470" s="28"/>
      <c r="N470" s="28"/>
      <c r="O470" s="28"/>
    </row>
    <row r="471" spans="1:15" x14ac:dyDescent="0.2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209</v>
      </c>
      <c r="H471" s="27" t="s">
        <v>210</v>
      </c>
      <c r="I471" s="27" t="s">
        <v>182</v>
      </c>
      <c r="J471" s="27" t="s">
        <v>183</v>
      </c>
      <c r="K471" s="27" t="s">
        <v>328</v>
      </c>
      <c r="L471" s="27" t="s">
        <v>329</v>
      </c>
      <c r="M471" s="28"/>
      <c r="N471" s="28"/>
      <c r="O471" s="28"/>
    </row>
    <row r="472" spans="1:15" x14ac:dyDescent="0.2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209</v>
      </c>
      <c r="H472" s="27" t="s">
        <v>210</v>
      </c>
      <c r="I472" s="27" t="s">
        <v>156</v>
      </c>
      <c r="J472" s="27" t="s">
        <v>157</v>
      </c>
      <c r="K472" s="27" t="s">
        <v>328</v>
      </c>
      <c r="L472" s="27" t="s">
        <v>329</v>
      </c>
      <c r="M472" s="28"/>
      <c r="N472" s="28"/>
      <c r="O472" s="28"/>
    </row>
    <row r="473" spans="1:15" x14ac:dyDescent="0.2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209</v>
      </c>
      <c r="H473" s="27" t="s">
        <v>210</v>
      </c>
      <c r="I473" s="27" t="s">
        <v>132</v>
      </c>
      <c r="J473" s="27" t="s">
        <v>133</v>
      </c>
      <c r="K473" s="27" t="s">
        <v>328</v>
      </c>
      <c r="L473" s="27" t="s">
        <v>329</v>
      </c>
      <c r="M473" s="28"/>
      <c r="N473" s="28"/>
      <c r="O473" s="28"/>
    </row>
    <row r="474" spans="1:15" x14ac:dyDescent="0.2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9">
        <v>61</v>
      </c>
      <c r="H474" s="27" t="s">
        <v>210</v>
      </c>
      <c r="I474" s="27">
        <v>3234</v>
      </c>
      <c r="J474" s="27" t="s">
        <v>159</v>
      </c>
      <c r="K474" s="27" t="s">
        <v>328</v>
      </c>
      <c r="L474" s="27" t="s">
        <v>329</v>
      </c>
      <c r="M474" s="28"/>
      <c r="N474" s="28"/>
      <c r="O474" s="28"/>
    </row>
    <row r="475" spans="1:15" x14ac:dyDescent="0.2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209</v>
      </c>
      <c r="H475" s="27" t="s">
        <v>210</v>
      </c>
      <c r="I475" s="27" t="s">
        <v>199</v>
      </c>
      <c r="J475" s="27" t="s">
        <v>200</v>
      </c>
      <c r="K475" s="27" t="s">
        <v>328</v>
      </c>
      <c r="L475" s="27" t="s">
        <v>329</v>
      </c>
      <c r="M475" s="28"/>
      <c r="N475" s="28"/>
      <c r="O475" s="28"/>
    </row>
    <row r="476" spans="1:15" x14ac:dyDescent="0.2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7" t="s">
        <v>209</v>
      </c>
      <c r="H476" s="27" t="s">
        <v>210</v>
      </c>
      <c r="I476" s="27" t="s">
        <v>96</v>
      </c>
      <c r="J476" s="27" t="s">
        <v>97</v>
      </c>
      <c r="K476" s="27" t="s">
        <v>328</v>
      </c>
      <c r="L476" s="27" t="s">
        <v>329</v>
      </c>
      <c r="M476" s="28"/>
      <c r="N476" s="28"/>
      <c r="O476" s="28"/>
    </row>
    <row r="477" spans="1:15" x14ac:dyDescent="0.2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209</v>
      </c>
      <c r="H477" s="27" t="s">
        <v>210</v>
      </c>
      <c r="I477" s="27" t="s">
        <v>116</v>
      </c>
      <c r="J477" s="27" t="s">
        <v>117</v>
      </c>
      <c r="K477" s="27" t="s">
        <v>328</v>
      </c>
      <c r="L477" s="27" t="s">
        <v>329</v>
      </c>
      <c r="M477" s="28"/>
      <c r="N477" s="28"/>
      <c r="O477" s="28"/>
    </row>
    <row r="478" spans="1:15" x14ac:dyDescent="0.2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209</v>
      </c>
      <c r="H478" s="27" t="s">
        <v>210</v>
      </c>
      <c r="I478" s="27" t="s">
        <v>184</v>
      </c>
      <c r="J478" s="27" t="s">
        <v>185</v>
      </c>
      <c r="K478" s="27" t="s">
        <v>328</v>
      </c>
      <c r="L478" s="27" t="s">
        <v>329</v>
      </c>
      <c r="M478" s="28"/>
      <c r="N478" s="28"/>
      <c r="O478" s="28"/>
    </row>
    <row r="479" spans="1:15" x14ac:dyDescent="0.2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 t="s">
        <v>209</v>
      </c>
      <c r="H479" s="27" t="s">
        <v>210</v>
      </c>
      <c r="I479" s="27" t="s">
        <v>144</v>
      </c>
      <c r="J479" s="27" t="s">
        <v>145</v>
      </c>
      <c r="K479" s="27" t="s">
        <v>328</v>
      </c>
      <c r="L479" s="27" t="s">
        <v>329</v>
      </c>
      <c r="M479" s="28"/>
      <c r="N479" s="28"/>
      <c r="O479" s="28"/>
    </row>
    <row r="480" spans="1:15" x14ac:dyDescent="0.2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209</v>
      </c>
      <c r="H480" s="27" t="s">
        <v>210</v>
      </c>
      <c r="I480" s="27" t="s">
        <v>138</v>
      </c>
      <c r="J480" s="27" t="s">
        <v>139</v>
      </c>
      <c r="K480" s="27" t="s">
        <v>328</v>
      </c>
      <c r="L480" s="27" t="s">
        <v>329</v>
      </c>
      <c r="M480" s="28"/>
      <c r="N480" s="28"/>
      <c r="O480" s="28"/>
    </row>
    <row r="481" spans="1:15" x14ac:dyDescent="0.2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209</v>
      </c>
      <c r="H481" s="27" t="s">
        <v>210</v>
      </c>
      <c r="I481" s="27" t="s">
        <v>146</v>
      </c>
      <c r="J481" s="27" t="s">
        <v>147</v>
      </c>
      <c r="K481" s="27" t="s">
        <v>328</v>
      </c>
      <c r="L481" s="27" t="s">
        <v>329</v>
      </c>
      <c r="M481" s="28"/>
      <c r="N481" s="28"/>
      <c r="O481" s="28"/>
    </row>
    <row r="482" spans="1:15" x14ac:dyDescent="0.2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209</v>
      </c>
      <c r="H482" s="27" t="s">
        <v>210</v>
      </c>
      <c r="I482" s="27" t="s">
        <v>148</v>
      </c>
      <c r="J482" s="27" t="s">
        <v>149</v>
      </c>
      <c r="K482" s="27" t="s">
        <v>328</v>
      </c>
      <c r="L482" s="27" t="s">
        <v>329</v>
      </c>
      <c r="M482" s="28"/>
      <c r="N482" s="28"/>
      <c r="O482" s="28"/>
    </row>
    <row r="483" spans="1:15" x14ac:dyDescent="0.2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209</v>
      </c>
      <c r="H483" s="27" t="s">
        <v>210</v>
      </c>
      <c r="I483" s="27" t="s">
        <v>98</v>
      </c>
      <c r="J483" s="27" t="s">
        <v>99</v>
      </c>
      <c r="K483" s="27" t="s">
        <v>328</v>
      </c>
      <c r="L483" s="27" t="s">
        <v>329</v>
      </c>
      <c r="M483" s="28"/>
      <c r="N483" s="28"/>
      <c r="O483" s="28"/>
    </row>
    <row r="484" spans="1:15" x14ac:dyDescent="0.2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7" t="s">
        <v>209</v>
      </c>
      <c r="H484" s="27" t="s">
        <v>210</v>
      </c>
      <c r="I484" s="27" t="s">
        <v>104</v>
      </c>
      <c r="J484" s="27" t="s">
        <v>105</v>
      </c>
      <c r="K484" s="27" t="s">
        <v>328</v>
      </c>
      <c r="L484" s="27" t="s">
        <v>329</v>
      </c>
      <c r="M484" s="28"/>
      <c r="N484" s="28"/>
      <c r="O484" s="28"/>
    </row>
    <row r="485" spans="1:15" x14ac:dyDescent="0.2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7" t="s">
        <v>209</v>
      </c>
      <c r="H485" s="27" t="s">
        <v>210</v>
      </c>
      <c r="I485" s="27" t="s">
        <v>142</v>
      </c>
      <c r="J485" s="27" t="s">
        <v>143</v>
      </c>
      <c r="K485" s="27" t="s">
        <v>328</v>
      </c>
      <c r="L485" s="27" t="s">
        <v>329</v>
      </c>
      <c r="M485" s="28"/>
      <c r="N485" s="28"/>
      <c r="O485" s="28"/>
    </row>
    <row r="486" spans="1:15" x14ac:dyDescent="0.2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209</v>
      </c>
      <c r="H486" s="27" t="s">
        <v>210</v>
      </c>
      <c r="I486" s="27" t="s">
        <v>118</v>
      </c>
      <c r="J486" s="27" t="s">
        <v>119</v>
      </c>
      <c r="K486" s="27" t="s">
        <v>328</v>
      </c>
      <c r="L486" s="27" t="s">
        <v>329</v>
      </c>
      <c r="M486" s="28"/>
      <c r="N486" s="28"/>
      <c r="O486" s="28"/>
    </row>
    <row r="487" spans="1:15" x14ac:dyDescent="0.2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7" t="s">
        <v>209</v>
      </c>
      <c r="H487" s="27" t="s">
        <v>210</v>
      </c>
      <c r="I487" s="27" t="s">
        <v>114</v>
      </c>
      <c r="J487" s="27" t="s">
        <v>115</v>
      </c>
      <c r="K487" s="27" t="s">
        <v>328</v>
      </c>
      <c r="L487" s="27" t="s">
        <v>329</v>
      </c>
      <c r="M487" s="28">
        <v>5000</v>
      </c>
      <c r="N487" s="28">
        <v>5000</v>
      </c>
      <c r="O487" s="28">
        <v>5000</v>
      </c>
    </row>
    <row r="488" spans="1:15" x14ac:dyDescent="0.2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209</v>
      </c>
      <c r="H488" s="27" t="s">
        <v>210</v>
      </c>
      <c r="I488" s="27" t="s">
        <v>100</v>
      </c>
      <c r="J488" s="27" t="s">
        <v>101</v>
      </c>
      <c r="K488" s="27" t="s">
        <v>328</v>
      </c>
      <c r="L488" s="27" t="s">
        <v>329</v>
      </c>
      <c r="M488" s="28"/>
      <c r="N488" s="28"/>
      <c r="O488" s="28"/>
    </row>
    <row r="489" spans="1:15" x14ac:dyDescent="0.2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7" t="s">
        <v>209</v>
      </c>
      <c r="H489" s="27" t="s">
        <v>210</v>
      </c>
      <c r="I489" s="27" t="s">
        <v>168</v>
      </c>
      <c r="J489" s="27" t="s">
        <v>169</v>
      </c>
      <c r="K489" s="27" t="s">
        <v>328</v>
      </c>
      <c r="L489" s="27" t="s">
        <v>329</v>
      </c>
      <c r="M489" s="28"/>
      <c r="N489" s="28"/>
      <c r="O489" s="28"/>
    </row>
    <row r="490" spans="1:15" x14ac:dyDescent="0.2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7" t="s">
        <v>209</v>
      </c>
      <c r="H490" s="27" t="s">
        <v>210</v>
      </c>
      <c r="I490" s="27" t="s">
        <v>191</v>
      </c>
      <c r="J490" s="27" t="s">
        <v>192</v>
      </c>
      <c r="K490" s="27" t="s">
        <v>328</v>
      </c>
      <c r="L490" s="27" t="s">
        <v>329</v>
      </c>
      <c r="M490" s="28"/>
      <c r="N490" s="28"/>
      <c r="O490" s="28"/>
    </row>
    <row r="491" spans="1:15" x14ac:dyDescent="0.2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209</v>
      </c>
      <c r="H491" s="27" t="s">
        <v>210</v>
      </c>
      <c r="I491" s="27" t="s">
        <v>217</v>
      </c>
      <c r="J491" s="27" t="s">
        <v>218</v>
      </c>
      <c r="K491" s="27" t="s">
        <v>328</v>
      </c>
      <c r="L491" s="27" t="s">
        <v>329</v>
      </c>
      <c r="M491" s="28"/>
      <c r="N491" s="28"/>
      <c r="O491" s="28"/>
    </row>
    <row r="492" spans="1:15" x14ac:dyDescent="0.2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209</v>
      </c>
      <c r="H492" s="27" t="s">
        <v>210</v>
      </c>
      <c r="I492" s="27" t="s">
        <v>203</v>
      </c>
      <c r="J492" s="27" t="s">
        <v>204</v>
      </c>
      <c r="K492" s="27" t="s">
        <v>328</v>
      </c>
      <c r="L492" s="27" t="s">
        <v>329</v>
      </c>
      <c r="M492" s="28"/>
      <c r="N492" s="28"/>
      <c r="O492" s="28"/>
    </row>
    <row r="493" spans="1:15" x14ac:dyDescent="0.2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9">
        <v>61</v>
      </c>
      <c r="H493" s="27" t="s">
        <v>210</v>
      </c>
      <c r="I493" s="29">
        <v>4227</v>
      </c>
      <c r="J493" s="27" t="s">
        <v>240</v>
      </c>
      <c r="K493" s="29" t="s">
        <v>328</v>
      </c>
      <c r="L493" s="27" t="s">
        <v>329</v>
      </c>
      <c r="M493" s="28"/>
      <c r="N493" s="28"/>
      <c r="O493" s="28"/>
    </row>
    <row r="494" spans="1:15" x14ac:dyDescent="0.2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209</v>
      </c>
      <c r="H494" s="27" t="s">
        <v>210</v>
      </c>
      <c r="I494" s="27" t="s">
        <v>193</v>
      </c>
      <c r="J494" s="27" t="s">
        <v>194</v>
      </c>
      <c r="K494" s="27" t="s">
        <v>328</v>
      </c>
      <c r="L494" s="27" t="s">
        <v>329</v>
      </c>
      <c r="M494" s="28"/>
      <c r="N494" s="28"/>
      <c r="O494" s="28"/>
    </row>
    <row r="495" spans="1:15" x14ac:dyDescent="0.2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9">
        <v>61</v>
      </c>
      <c r="H495" s="27" t="s">
        <v>210</v>
      </c>
      <c r="I495" s="27">
        <v>4242</v>
      </c>
      <c r="J495" s="27" t="s">
        <v>260</v>
      </c>
      <c r="K495" s="27" t="s">
        <v>328</v>
      </c>
      <c r="L495" s="27" t="s">
        <v>329</v>
      </c>
      <c r="M495" s="28"/>
      <c r="N495" s="28"/>
      <c r="O495" s="28"/>
    </row>
    <row r="496" spans="1:15" x14ac:dyDescent="0.25">
      <c r="B496" s="271"/>
      <c r="C496" s="271"/>
      <c r="D496" s="271"/>
      <c r="E496" s="222"/>
      <c r="F496" s="222"/>
      <c r="G496" s="272" t="s">
        <v>326</v>
      </c>
      <c r="H496" s="272" t="s">
        <v>327</v>
      </c>
      <c r="I496" s="223"/>
      <c r="J496" s="223"/>
      <c r="K496" s="223"/>
      <c r="L496" s="223"/>
      <c r="M496" s="224">
        <f>SUM(M497:M500)</f>
        <v>8400</v>
      </c>
      <c r="N496" s="224">
        <f t="shared" ref="N496:O496" si="36">SUM(N497:N500)</f>
        <v>8400</v>
      </c>
      <c r="O496" s="224">
        <f t="shared" si="36"/>
        <v>8400</v>
      </c>
    </row>
    <row r="497" spans="1:15" s="270" customFormat="1" x14ac:dyDescent="0.25">
      <c r="A497" s="270" t="s">
        <v>406</v>
      </c>
      <c r="B497" s="273" t="s">
        <v>409</v>
      </c>
      <c r="C497" s="273" t="s">
        <v>78</v>
      </c>
      <c r="D497" s="273" t="s">
        <v>79</v>
      </c>
      <c r="E497" s="274" t="s">
        <v>80</v>
      </c>
      <c r="F497" s="274" t="s">
        <v>81</v>
      </c>
      <c r="G497" s="274" t="s">
        <v>326</v>
      </c>
      <c r="H497" s="274" t="s">
        <v>327</v>
      </c>
      <c r="I497" s="274" t="s">
        <v>156</v>
      </c>
      <c r="J497" s="274" t="s">
        <v>157</v>
      </c>
      <c r="K497" s="274" t="s">
        <v>328</v>
      </c>
      <c r="L497" s="274" t="s">
        <v>329</v>
      </c>
      <c r="M497" s="275"/>
      <c r="N497" s="275"/>
      <c r="O497" s="275"/>
    </row>
    <row r="498" spans="1:15" s="270" customFormat="1" x14ac:dyDescent="0.25">
      <c r="A498" s="270" t="s">
        <v>406</v>
      </c>
      <c r="B498" s="273" t="s">
        <v>409</v>
      </c>
      <c r="C498" s="273" t="s">
        <v>78</v>
      </c>
      <c r="D498" s="273" t="s">
        <v>79</v>
      </c>
      <c r="E498" s="274" t="s">
        <v>80</v>
      </c>
      <c r="F498" s="274" t="s">
        <v>81</v>
      </c>
      <c r="G498" s="274" t="s">
        <v>326</v>
      </c>
      <c r="H498" s="274" t="s">
        <v>327</v>
      </c>
      <c r="I498" s="274" t="s">
        <v>168</v>
      </c>
      <c r="J498" s="274" t="s">
        <v>169</v>
      </c>
      <c r="K498" s="274" t="s">
        <v>328</v>
      </c>
      <c r="L498" s="274" t="s">
        <v>329</v>
      </c>
      <c r="M498" s="275"/>
      <c r="N498" s="275"/>
      <c r="O498" s="275"/>
    </row>
    <row r="499" spans="1:15" s="270" customFormat="1" x14ac:dyDescent="0.25">
      <c r="A499" s="270" t="s">
        <v>406</v>
      </c>
      <c r="B499" s="273" t="s">
        <v>409</v>
      </c>
      <c r="C499" s="273" t="s">
        <v>78</v>
      </c>
      <c r="D499" s="273" t="s">
        <v>79</v>
      </c>
      <c r="E499" s="274" t="s">
        <v>80</v>
      </c>
      <c r="F499" s="274" t="s">
        <v>81</v>
      </c>
      <c r="G499" s="274">
        <v>71</v>
      </c>
      <c r="H499" s="274" t="s">
        <v>327</v>
      </c>
      <c r="I499" s="274" t="s">
        <v>191</v>
      </c>
      <c r="J499" s="274" t="s">
        <v>192</v>
      </c>
      <c r="K499" s="274" t="s">
        <v>328</v>
      </c>
      <c r="L499" s="274" t="s">
        <v>329</v>
      </c>
      <c r="M499" s="275"/>
      <c r="N499" s="275"/>
      <c r="O499" s="275"/>
    </row>
    <row r="500" spans="1:15" s="270" customFormat="1" x14ac:dyDescent="0.25">
      <c r="A500" s="270" t="s">
        <v>406</v>
      </c>
      <c r="B500" s="273" t="s">
        <v>409</v>
      </c>
      <c r="C500" s="273" t="s">
        <v>78</v>
      </c>
      <c r="D500" s="273" t="s">
        <v>79</v>
      </c>
      <c r="E500" s="274" t="s">
        <v>80</v>
      </c>
      <c r="F500" s="274" t="s">
        <v>81</v>
      </c>
      <c r="G500" s="274" t="s">
        <v>326</v>
      </c>
      <c r="H500" s="274" t="s">
        <v>327</v>
      </c>
      <c r="I500" s="274" t="s">
        <v>193</v>
      </c>
      <c r="J500" s="274" t="s">
        <v>194</v>
      </c>
      <c r="K500" s="274" t="s">
        <v>328</v>
      </c>
      <c r="L500" s="274" t="s">
        <v>329</v>
      </c>
      <c r="M500" s="275">
        <v>8400</v>
      </c>
      <c r="N500" s="275">
        <v>8400</v>
      </c>
      <c r="O500" s="275">
        <v>8400</v>
      </c>
    </row>
    <row r="501" spans="1:15" s="292" customFormat="1" x14ac:dyDescent="0.25">
      <c r="B501" s="342" t="s">
        <v>647</v>
      </c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05">
        <f>M502+M527</f>
        <v>0</v>
      </c>
      <c r="N501" s="305">
        <f t="shared" ref="N501:O501" si="37">N502+N527</f>
        <v>0</v>
      </c>
      <c r="O501" s="305">
        <f t="shared" si="37"/>
        <v>0</v>
      </c>
    </row>
    <row r="502" spans="1:15" s="270" customFormat="1" x14ac:dyDescent="0.25">
      <c r="B502" s="271"/>
      <c r="C502" s="271"/>
      <c r="D502" s="271"/>
      <c r="E502" s="222"/>
      <c r="F502" s="222"/>
      <c r="G502" s="222" t="s">
        <v>510</v>
      </c>
      <c r="H502" s="222" t="s">
        <v>511</v>
      </c>
      <c r="I502" s="223"/>
      <c r="J502" s="223"/>
      <c r="K502" s="223"/>
      <c r="L502" s="223"/>
      <c r="M502" s="224">
        <f>SUM(M503:M526)</f>
        <v>0</v>
      </c>
      <c r="N502" s="224">
        <f t="shared" ref="N502:O502" si="38">SUM(N503:N526)</f>
        <v>0</v>
      </c>
      <c r="O502" s="224">
        <f t="shared" si="38"/>
        <v>0</v>
      </c>
    </row>
    <row r="503" spans="1:15" x14ac:dyDescent="0.25"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510</v>
      </c>
      <c r="H503" s="27" t="s">
        <v>511</v>
      </c>
      <c r="I503" s="27" t="s">
        <v>84</v>
      </c>
      <c r="J503" s="27" t="s">
        <v>85</v>
      </c>
      <c r="K503" s="27" t="s">
        <v>512</v>
      </c>
      <c r="L503" s="27" t="s">
        <v>513</v>
      </c>
      <c r="M503" s="28"/>
      <c r="N503" s="28"/>
      <c r="O503" s="28"/>
    </row>
    <row r="504" spans="1:15" x14ac:dyDescent="0.25"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510</v>
      </c>
      <c r="H504" s="27" t="s">
        <v>511</v>
      </c>
      <c r="I504" s="27" t="s">
        <v>90</v>
      </c>
      <c r="J504" s="27" t="s">
        <v>91</v>
      </c>
      <c r="K504" s="27" t="s">
        <v>512</v>
      </c>
      <c r="L504" s="27" t="s">
        <v>513</v>
      </c>
      <c r="M504" s="28"/>
      <c r="N504" s="28"/>
      <c r="O504" s="28"/>
    </row>
    <row r="505" spans="1:15" x14ac:dyDescent="0.25"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7" t="s">
        <v>510</v>
      </c>
      <c r="H505" s="27" t="s">
        <v>511</v>
      </c>
      <c r="I505" s="27" t="s">
        <v>92</v>
      </c>
      <c r="J505" s="27" t="s">
        <v>93</v>
      </c>
      <c r="K505" s="27" t="s">
        <v>512</v>
      </c>
      <c r="L505" s="27" t="s">
        <v>513</v>
      </c>
      <c r="M505" s="28"/>
      <c r="N505" s="28"/>
      <c r="O505" s="28"/>
    </row>
    <row r="506" spans="1:15" x14ac:dyDescent="0.25"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510</v>
      </c>
      <c r="H506" s="27" t="s">
        <v>511</v>
      </c>
      <c r="I506" s="27" t="s">
        <v>134</v>
      </c>
      <c r="J506" s="27" t="s">
        <v>135</v>
      </c>
      <c r="K506" s="27" t="s">
        <v>512</v>
      </c>
      <c r="L506" s="27" t="s">
        <v>513</v>
      </c>
      <c r="M506" s="28"/>
      <c r="N506" s="28"/>
      <c r="O506" s="28"/>
    </row>
    <row r="507" spans="1:15" x14ac:dyDescent="0.25"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510</v>
      </c>
      <c r="H507" s="27" t="s">
        <v>511</v>
      </c>
      <c r="I507" s="27" t="s">
        <v>94</v>
      </c>
      <c r="J507" s="27" t="s">
        <v>95</v>
      </c>
      <c r="K507" s="27" t="s">
        <v>512</v>
      </c>
      <c r="L507" s="27" t="s">
        <v>513</v>
      </c>
      <c r="M507" s="28"/>
      <c r="N507" s="28"/>
      <c r="O507" s="28"/>
    </row>
    <row r="508" spans="1:15" x14ac:dyDescent="0.25"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510</v>
      </c>
      <c r="H508" s="27" t="s">
        <v>511</v>
      </c>
      <c r="I508" s="27" t="s">
        <v>172</v>
      </c>
      <c r="J508" s="27" t="s">
        <v>173</v>
      </c>
      <c r="K508" s="27" t="s">
        <v>512</v>
      </c>
      <c r="L508" s="27" t="s">
        <v>513</v>
      </c>
      <c r="M508" s="28"/>
      <c r="N508" s="28"/>
      <c r="O508" s="28"/>
    </row>
    <row r="509" spans="1:15" x14ac:dyDescent="0.25"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510</v>
      </c>
      <c r="H509" s="27" t="s">
        <v>511</v>
      </c>
      <c r="I509" s="27" t="s">
        <v>136</v>
      </c>
      <c r="J509" s="27" t="s">
        <v>137</v>
      </c>
      <c r="K509" s="27" t="s">
        <v>512</v>
      </c>
      <c r="L509" s="27" t="s">
        <v>513</v>
      </c>
      <c r="M509" s="28"/>
      <c r="N509" s="28"/>
      <c r="O509" s="28"/>
    </row>
    <row r="510" spans="1:15" x14ac:dyDescent="0.25"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510</v>
      </c>
      <c r="H510" s="27" t="s">
        <v>511</v>
      </c>
      <c r="I510" s="27" t="s">
        <v>164</v>
      </c>
      <c r="J510" s="27" t="s">
        <v>165</v>
      </c>
      <c r="K510" s="27" t="s">
        <v>512</v>
      </c>
      <c r="L510" s="27" t="s">
        <v>513</v>
      </c>
      <c r="M510" s="28"/>
      <c r="N510" s="28"/>
      <c r="O510" s="28"/>
    </row>
    <row r="511" spans="1:15" x14ac:dyDescent="0.25"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510</v>
      </c>
      <c r="H511" s="27" t="s">
        <v>511</v>
      </c>
      <c r="I511" s="27" t="s">
        <v>154</v>
      </c>
      <c r="J511" s="27" t="s">
        <v>155</v>
      </c>
      <c r="K511" s="27" t="s">
        <v>512</v>
      </c>
      <c r="L511" s="27" t="s">
        <v>513</v>
      </c>
      <c r="M511" s="28"/>
      <c r="N511" s="28"/>
      <c r="O511" s="28"/>
    </row>
    <row r="512" spans="1:15" x14ac:dyDescent="0.25"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510</v>
      </c>
      <c r="H512" s="27" t="s">
        <v>511</v>
      </c>
      <c r="I512" s="27" t="s">
        <v>182</v>
      </c>
      <c r="J512" s="27" t="s">
        <v>183</v>
      </c>
      <c r="K512" s="27" t="s">
        <v>512</v>
      </c>
      <c r="L512" s="27" t="s">
        <v>513</v>
      </c>
      <c r="M512" s="28"/>
      <c r="N512" s="28"/>
      <c r="O512" s="28"/>
    </row>
    <row r="513" spans="2:15" x14ac:dyDescent="0.25"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510</v>
      </c>
      <c r="H513" s="27" t="s">
        <v>511</v>
      </c>
      <c r="I513" s="27" t="s">
        <v>132</v>
      </c>
      <c r="J513" s="27" t="s">
        <v>133</v>
      </c>
      <c r="K513" s="27" t="s">
        <v>512</v>
      </c>
      <c r="L513" s="27" t="s">
        <v>513</v>
      </c>
      <c r="M513" s="28"/>
      <c r="N513" s="28"/>
      <c r="O513" s="28"/>
    </row>
    <row r="514" spans="2:15" x14ac:dyDescent="0.25"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7" t="s">
        <v>510</v>
      </c>
      <c r="H514" s="27" t="s">
        <v>511</v>
      </c>
      <c r="I514" s="27" t="s">
        <v>158</v>
      </c>
      <c r="J514" s="27" t="s">
        <v>159</v>
      </c>
      <c r="K514" s="27" t="s">
        <v>512</v>
      </c>
      <c r="L514" s="27" t="s">
        <v>513</v>
      </c>
      <c r="M514" s="28"/>
      <c r="N514" s="28"/>
      <c r="O514" s="28"/>
    </row>
    <row r="515" spans="2:15" x14ac:dyDescent="0.25"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510</v>
      </c>
      <c r="H515" s="27" t="s">
        <v>511</v>
      </c>
      <c r="I515" s="27" t="s">
        <v>199</v>
      </c>
      <c r="J515" s="27" t="s">
        <v>200</v>
      </c>
      <c r="K515" s="27" t="s">
        <v>512</v>
      </c>
      <c r="L515" s="27" t="s">
        <v>513</v>
      </c>
      <c r="M515" s="28"/>
      <c r="N515" s="28"/>
      <c r="O515" s="28"/>
    </row>
    <row r="516" spans="2:15" x14ac:dyDescent="0.25"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510</v>
      </c>
      <c r="H516" s="27" t="s">
        <v>511</v>
      </c>
      <c r="I516" s="27" t="s">
        <v>116</v>
      </c>
      <c r="J516" s="27" t="s">
        <v>117</v>
      </c>
      <c r="K516" s="27" t="s">
        <v>512</v>
      </c>
      <c r="L516" s="27" t="s">
        <v>513</v>
      </c>
      <c r="M516" s="28"/>
      <c r="N516" s="28"/>
      <c r="O516" s="28"/>
    </row>
    <row r="517" spans="2:15" x14ac:dyDescent="0.25"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510</v>
      </c>
      <c r="H517" s="27" t="s">
        <v>511</v>
      </c>
      <c r="I517" s="27" t="s">
        <v>144</v>
      </c>
      <c r="J517" s="27" t="s">
        <v>145</v>
      </c>
      <c r="K517" s="27" t="s">
        <v>512</v>
      </c>
      <c r="L517" s="27" t="s">
        <v>513</v>
      </c>
      <c r="M517" s="28"/>
      <c r="N517" s="28"/>
      <c r="O517" s="28"/>
    </row>
    <row r="518" spans="2:15" x14ac:dyDescent="0.25"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510</v>
      </c>
      <c r="H518" s="27" t="s">
        <v>511</v>
      </c>
      <c r="I518" s="27" t="s">
        <v>138</v>
      </c>
      <c r="J518" s="27" t="s">
        <v>139</v>
      </c>
      <c r="K518" s="27" t="s">
        <v>512</v>
      </c>
      <c r="L518" s="27" t="s">
        <v>513</v>
      </c>
      <c r="M518" s="28"/>
      <c r="N518" s="28"/>
      <c r="O518" s="28"/>
    </row>
    <row r="519" spans="2:15" x14ac:dyDescent="0.25"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7" t="s">
        <v>510</v>
      </c>
      <c r="H519" s="27" t="s">
        <v>511</v>
      </c>
      <c r="I519" s="27" t="s">
        <v>146</v>
      </c>
      <c r="J519" s="27" t="s">
        <v>147</v>
      </c>
      <c r="K519" s="27" t="s">
        <v>512</v>
      </c>
      <c r="L519" s="27" t="s">
        <v>513</v>
      </c>
      <c r="M519" s="28"/>
      <c r="N519" s="28"/>
      <c r="O519" s="28"/>
    </row>
    <row r="520" spans="2:15" x14ac:dyDescent="0.25"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510</v>
      </c>
      <c r="H520" s="27" t="s">
        <v>511</v>
      </c>
      <c r="I520" s="27" t="s">
        <v>98</v>
      </c>
      <c r="J520" s="27" t="s">
        <v>99</v>
      </c>
      <c r="K520" s="27" t="s">
        <v>512</v>
      </c>
      <c r="L520" s="27" t="s">
        <v>513</v>
      </c>
      <c r="M520" s="28"/>
      <c r="N520" s="28"/>
      <c r="O520" s="28"/>
    </row>
    <row r="521" spans="2:15" x14ac:dyDescent="0.25"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7" t="s">
        <v>510</v>
      </c>
      <c r="H521" s="27" t="s">
        <v>511</v>
      </c>
      <c r="I521" s="27" t="s">
        <v>514</v>
      </c>
      <c r="J521" s="27" t="s">
        <v>515</v>
      </c>
      <c r="K521" s="27" t="s">
        <v>512</v>
      </c>
      <c r="L521" s="27" t="s">
        <v>513</v>
      </c>
      <c r="M521" s="28"/>
      <c r="N521" s="28"/>
      <c r="O521" s="28"/>
    </row>
    <row r="522" spans="2:15" x14ac:dyDescent="0.25"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510</v>
      </c>
      <c r="H522" s="27" t="s">
        <v>511</v>
      </c>
      <c r="I522" s="27" t="s">
        <v>516</v>
      </c>
      <c r="J522" s="27" t="s">
        <v>517</v>
      </c>
      <c r="K522" s="27" t="s">
        <v>512</v>
      </c>
      <c r="L522" s="27" t="s">
        <v>513</v>
      </c>
      <c r="M522" s="28"/>
      <c r="N522" s="28"/>
      <c r="O522" s="28"/>
    </row>
    <row r="523" spans="2:15" x14ac:dyDescent="0.25"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510</v>
      </c>
      <c r="H523" s="27" t="s">
        <v>511</v>
      </c>
      <c r="I523" s="27" t="s">
        <v>248</v>
      </c>
      <c r="J523" s="27" t="s">
        <v>188</v>
      </c>
      <c r="K523" s="27" t="s">
        <v>512</v>
      </c>
      <c r="L523" s="27" t="s">
        <v>513</v>
      </c>
      <c r="M523" s="28"/>
      <c r="N523" s="28"/>
      <c r="O523" s="28"/>
    </row>
    <row r="524" spans="2:15" x14ac:dyDescent="0.25"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 t="s">
        <v>510</v>
      </c>
      <c r="H524" s="27" t="s">
        <v>511</v>
      </c>
      <c r="I524" s="27" t="s">
        <v>332</v>
      </c>
      <c r="J524" s="27" t="s">
        <v>333</v>
      </c>
      <c r="K524" s="27" t="s">
        <v>512</v>
      </c>
      <c r="L524" s="27" t="s">
        <v>513</v>
      </c>
      <c r="M524" s="28"/>
      <c r="N524" s="28"/>
      <c r="O524" s="28"/>
    </row>
    <row r="525" spans="2:15" x14ac:dyDescent="0.25"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510</v>
      </c>
      <c r="H525" s="27" t="s">
        <v>511</v>
      </c>
      <c r="I525" s="27" t="s">
        <v>108</v>
      </c>
      <c r="J525" s="27" t="s">
        <v>109</v>
      </c>
      <c r="K525" s="27" t="s">
        <v>512</v>
      </c>
      <c r="L525" s="27" t="s">
        <v>513</v>
      </c>
      <c r="M525" s="28"/>
      <c r="N525" s="28"/>
      <c r="O525" s="28"/>
    </row>
    <row r="526" spans="2:15" x14ac:dyDescent="0.25"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510</v>
      </c>
      <c r="H526" s="27" t="s">
        <v>511</v>
      </c>
      <c r="I526" s="27" t="s">
        <v>203</v>
      </c>
      <c r="J526" s="27" t="s">
        <v>204</v>
      </c>
      <c r="K526" s="27" t="s">
        <v>512</v>
      </c>
      <c r="L526" s="27" t="s">
        <v>513</v>
      </c>
      <c r="M526" s="28"/>
      <c r="N526" s="28"/>
      <c r="O526" s="28"/>
    </row>
    <row r="527" spans="2:15" x14ac:dyDescent="0.25">
      <c r="B527" s="271"/>
      <c r="C527" s="271"/>
      <c r="D527" s="271"/>
      <c r="E527" s="222"/>
      <c r="F527" s="222"/>
      <c r="G527" s="272">
        <v>563</v>
      </c>
      <c r="H527" s="272" t="s">
        <v>206</v>
      </c>
      <c r="I527" s="223"/>
      <c r="J527" s="223"/>
      <c r="K527" s="223"/>
      <c r="L527" s="223"/>
      <c r="M527" s="224">
        <f>SUM(M528:M551)</f>
        <v>0</v>
      </c>
      <c r="N527" s="224">
        <f t="shared" ref="N527:O527" si="39">SUM(N528:N551)</f>
        <v>0</v>
      </c>
      <c r="O527" s="224">
        <f t="shared" si="39"/>
        <v>0</v>
      </c>
    </row>
    <row r="528" spans="2:15" s="270" customFormat="1" x14ac:dyDescent="0.25">
      <c r="B528" s="273" t="s">
        <v>409</v>
      </c>
      <c r="C528" s="273" t="s">
        <v>78</v>
      </c>
      <c r="D528" s="273" t="s">
        <v>79</v>
      </c>
      <c r="E528" s="274" t="s">
        <v>80</v>
      </c>
      <c r="F528" s="274" t="s">
        <v>81</v>
      </c>
      <c r="G528" s="274" t="s">
        <v>205</v>
      </c>
      <c r="H528" s="274" t="s">
        <v>206</v>
      </c>
      <c r="I528" s="274" t="s">
        <v>84</v>
      </c>
      <c r="J528" s="274" t="s">
        <v>85</v>
      </c>
      <c r="K528" s="274" t="s">
        <v>512</v>
      </c>
      <c r="L528" s="274" t="s">
        <v>513</v>
      </c>
      <c r="M528" s="275"/>
      <c r="N528" s="275"/>
      <c r="O528" s="275"/>
    </row>
    <row r="529" spans="2:15" s="270" customFormat="1" x14ac:dyDescent="0.25">
      <c r="B529" s="273" t="s">
        <v>409</v>
      </c>
      <c r="C529" s="273" t="s">
        <v>78</v>
      </c>
      <c r="D529" s="273" t="s">
        <v>79</v>
      </c>
      <c r="E529" s="274" t="s">
        <v>80</v>
      </c>
      <c r="F529" s="274" t="s">
        <v>81</v>
      </c>
      <c r="G529" s="274" t="s">
        <v>205</v>
      </c>
      <c r="H529" s="274" t="s">
        <v>206</v>
      </c>
      <c r="I529" s="274" t="s">
        <v>90</v>
      </c>
      <c r="J529" s="274" t="s">
        <v>91</v>
      </c>
      <c r="K529" s="274" t="s">
        <v>512</v>
      </c>
      <c r="L529" s="274" t="s">
        <v>513</v>
      </c>
      <c r="M529" s="275"/>
      <c r="N529" s="275"/>
      <c r="O529" s="275"/>
    </row>
    <row r="530" spans="2:15" s="270" customFormat="1" x14ac:dyDescent="0.25">
      <c r="B530" s="273" t="s">
        <v>409</v>
      </c>
      <c r="C530" s="273" t="s">
        <v>78</v>
      </c>
      <c r="D530" s="273" t="s">
        <v>79</v>
      </c>
      <c r="E530" s="274" t="s">
        <v>80</v>
      </c>
      <c r="F530" s="274" t="s">
        <v>81</v>
      </c>
      <c r="G530" s="274" t="s">
        <v>205</v>
      </c>
      <c r="H530" s="274" t="s">
        <v>206</v>
      </c>
      <c r="I530" s="274" t="s">
        <v>92</v>
      </c>
      <c r="J530" s="274" t="s">
        <v>93</v>
      </c>
      <c r="K530" s="274" t="s">
        <v>512</v>
      </c>
      <c r="L530" s="274" t="s">
        <v>513</v>
      </c>
      <c r="M530" s="275"/>
      <c r="N530" s="275"/>
      <c r="O530" s="275"/>
    </row>
    <row r="531" spans="2:15" s="270" customFormat="1" x14ac:dyDescent="0.25">
      <c r="B531" s="273" t="s">
        <v>409</v>
      </c>
      <c r="C531" s="273" t="s">
        <v>78</v>
      </c>
      <c r="D531" s="273" t="s">
        <v>79</v>
      </c>
      <c r="E531" s="274" t="s">
        <v>80</v>
      </c>
      <c r="F531" s="274" t="s">
        <v>81</v>
      </c>
      <c r="G531" s="274" t="s">
        <v>205</v>
      </c>
      <c r="H531" s="274" t="s">
        <v>206</v>
      </c>
      <c r="I531" s="274" t="s">
        <v>134</v>
      </c>
      <c r="J531" s="274" t="s">
        <v>135</v>
      </c>
      <c r="K531" s="274" t="s">
        <v>512</v>
      </c>
      <c r="L531" s="274" t="s">
        <v>513</v>
      </c>
      <c r="M531" s="275"/>
      <c r="N531" s="275"/>
      <c r="O531" s="275"/>
    </row>
    <row r="532" spans="2:15" s="270" customFormat="1" x14ac:dyDescent="0.25">
      <c r="B532" s="273" t="s">
        <v>409</v>
      </c>
      <c r="C532" s="273" t="s">
        <v>78</v>
      </c>
      <c r="D532" s="273" t="s">
        <v>79</v>
      </c>
      <c r="E532" s="274" t="s">
        <v>80</v>
      </c>
      <c r="F532" s="274" t="s">
        <v>81</v>
      </c>
      <c r="G532" s="274" t="s">
        <v>205</v>
      </c>
      <c r="H532" s="274" t="s">
        <v>206</v>
      </c>
      <c r="I532" s="274" t="s">
        <v>94</v>
      </c>
      <c r="J532" s="274" t="s">
        <v>95</v>
      </c>
      <c r="K532" s="274" t="s">
        <v>512</v>
      </c>
      <c r="L532" s="274" t="s">
        <v>513</v>
      </c>
      <c r="M532" s="275"/>
      <c r="N532" s="275"/>
      <c r="O532" s="275"/>
    </row>
    <row r="533" spans="2:15" s="270" customFormat="1" x14ac:dyDescent="0.25">
      <c r="B533" s="273" t="s">
        <v>409</v>
      </c>
      <c r="C533" s="273" t="s">
        <v>78</v>
      </c>
      <c r="D533" s="273" t="s">
        <v>79</v>
      </c>
      <c r="E533" s="274" t="s">
        <v>80</v>
      </c>
      <c r="F533" s="274" t="s">
        <v>81</v>
      </c>
      <c r="G533" s="274" t="s">
        <v>205</v>
      </c>
      <c r="H533" s="274" t="s">
        <v>206</v>
      </c>
      <c r="I533" s="274" t="s">
        <v>172</v>
      </c>
      <c r="J533" s="274" t="s">
        <v>173</v>
      </c>
      <c r="K533" s="274" t="s">
        <v>512</v>
      </c>
      <c r="L533" s="274" t="s">
        <v>513</v>
      </c>
      <c r="M533" s="275"/>
      <c r="N533" s="275"/>
      <c r="O533" s="275"/>
    </row>
    <row r="534" spans="2:15" s="270" customFormat="1" x14ac:dyDescent="0.25">
      <c r="B534" s="273" t="s">
        <v>409</v>
      </c>
      <c r="C534" s="273" t="s">
        <v>78</v>
      </c>
      <c r="D534" s="273" t="s">
        <v>79</v>
      </c>
      <c r="E534" s="274" t="s">
        <v>80</v>
      </c>
      <c r="F534" s="274" t="s">
        <v>81</v>
      </c>
      <c r="G534" s="274" t="s">
        <v>205</v>
      </c>
      <c r="H534" s="274" t="s">
        <v>206</v>
      </c>
      <c r="I534" s="274" t="s">
        <v>136</v>
      </c>
      <c r="J534" s="274" t="s">
        <v>137</v>
      </c>
      <c r="K534" s="274" t="s">
        <v>512</v>
      </c>
      <c r="L534" s="274" t="s">
        <v>513</v>
      </c>
      <c r="M534" s="275"/>
      <c r="N534" s="275"/>
      <c r="O534" s="275"/>
    </row>
    <row r="535" spans="2:15" s="270" customFormat="1" x14ac:dyDescent="0.25">
      <c r="B535" s="273" t="s">
        <v>409</v>
      </c>
      <c r="C535" s="273" t="s">
        <v>78</v>
      </c>
      <c r="D535" s="273" t="s">
        <v>79</v>
      </c>
      <c r="E535" s="274" t="s">
        <v>80</v>
      </c>
      <c r="F535" s="274" t="s">
        <v>81</v>
      </c>
      <c r="G535" s="274" t="s">
        <v>205</v>
      </c>
      <c r="H535" s="274" t="s">
        <v>206</v>
      </c>
      <c r="I535" s="274" t="s">
        <v>154</v>
      </c>
      <c r="J535" s="274" t="s">
        <v>155</v>
      </c>
      <c r="K535" s="274" t="s">
        <v>512</v>
      </c>
      <c r="L535" s="274" t="s">
        <v>513</v>
      </c>
      <c r="M535" s="275"/>
      <c r="N535" s="275"/>
      <c r="O535" s="275"/>
    </row>
    <row r="536" spans="2:15" s="270" customFormat="1" x14ac:dyDescent="0.25">
      <c r="B536" s="273" t="s">
        <v>409</v>
      </c>
      <c r="C536" s="273" t="s">
        <v>78</v>
      </c>
      <c r="D536" s="273" t="s">
        <v>79</v>
      </c>
      <c r="E536" s="274" t="s">
        <v>80</v>
      </c>
      <c r="F536" s="274" t="s">
        <v>81</v>
      </c>
      <c r="G536" s="274" t="s">
        <v>205</v>
      </c>
      <c r="H536" s="274" t="s">
        <v>206</v>
      </c>
      <c r="I536" s="274" t="s">
        <v>164</v>
      </c>
      <c r="J536" s="274" t="s">
        <v>165</v>
      </c>
      <c r="K536" s="274" t="s">
        <v>512</v>
      </c>
      <c r="L536" s="274" t="s">
        <v>513</v>
      </c>
      <c r="M536" s="275"/>
      <c r="N536" s="275"/>
      <c r="O536" s="275"/>
    </row>
    <row r="537" spans="2:15" s="270" customFormat="1" x14ac:dyDescent="0.25">
      <c r="B537" s="273" t="s">
        <v>409</v>
      </c>
      <c r="C537" s="273" t="s">
        <v>78</v>
      </c>
      <c r="D537" s="273" t="s">
        <v>79</v>
      </c>
      <c r="E537" s="274" t="s">
        <v>80</v>
      </c>
      <c r="F537" s="274" t="s">
        <v>81</v>
      </c>
      <c r="G537" s="274" t="s">
        <v>205</v>
      </c>
      <c r="H537" s="274" t="s">
        <v>206</v>
      </c>
      <c r="I537" s="274" t="s">
        <v>182</v>
      </c>
      <c r="J537" s="274" t="s">
        <v>183</v>
      </c>
      <c r="K537" s="274" t="s">
        <v>512</v>
      </c>
      <c r="L537" s="274" t="s">
        <v>513</v>
      </c>
      <c r="M537" s="275"/>
      <c r="N537" s="275"/>
      <c r="O537" s="275"/>
    </row>
    <row r="538" spans="2:15" s="270" customFormat="1" x14ac:dyDescent="0.25">
      <c r="B538" s="273" t="s">
        <v>409</v>
      </c>
      <c r="C538" s="273" t="s">
        <v>78</v>
      </c>
      <c r="D538" s="273" t="s">
        <v>79</v>
      </c>
      <c r="E538" s="274" t="s">
        <v>80</v>
      </c>
      <c r="F538" s="274" t="s">
        <v>81</v>
      </c>
      <c r="G538" s="274" t="s">
        <v>205</v>
      </c>
      <c r="H538" s="274" t="s">
        <v>206</v>
      </c>
      <c r="I538" s="274" t="s">
        <v>132</v>
      </c>
      <c r="J538" s="274" t="s">
        <v>133</v>
      </c>
      <c r="K538" s="274" t="s">
        <v>512</v>
      </c>
      <c r="L538" s="274" t="s">
        <v>513</v>
      </c>
      <c r="M538" s="275"/>
      <c r="N538" s="275"/>
      <c r="O538" s="275"/>
    </row>
    <row r="539" spans="2:15" s="270" customFormat="1" x14ac:dyDescent="0.25">
      <c r="B539" s="273" t="s">
        <v>409</v>
      </c>
      <c r="C539" s="273" t="s">
        <v>78</v>
      </c>
      <c r="D539" s="273" t="s">
        <v>79</v>
      </c>
      <c r="E539" s="274" t="s">
        <v>80</v>
      </c>
      <c r="F539" s="274" t="s">
        <v>81</v>
      </c>
      <c r="G539" s="274" t="s">
        <v>205</v>
      </c>
      <c r="H539" s="274" t="s">
        <v>206</v>
      </c>
      <c r="I539" s="274" t="s">
        <v>158</v>
      </c>
      <c r="J539" s="274" t="s">
        <v>159</v>
      </c>
      <c r="K539" s="274" t="s">
        <v>512</v>
      </c>
      <c r="L539" s="274" t="s">
        <v>513</v>
      </c>
      <c r="M539" s="275"/>
      <c r="N539" s="275"/>
      <c r="O539" s="275"/>
    </row>
    <row r="540" spans="2:15" s="270" customFormat="1" x14ac:dyDescent="0.25">
      <c r="B540" s="273" t="s">
        <v>409</v>
      </c>
      <c r="C540" s="273" t="s">
        <v>78</v>
      </c>
      <c r="D540" s="273" t="s">
        <v>79</v>
      </c>
      <c r="E540" s="274" t="s">
        <v>80</v>
      </c>
      <c r="F540" s="274" t="s">
        <v>81</v>
      </c>
      <c r="G540" s="274" t="s">
        <v>205</v>
      </c>
      <c r="H540" s="274" t="s">
        <v>206</v>
      </c>
      <c r="I540" s="274" t="s">
        <v>199</v>
      </c>
      <c r="J540" s="274" t="s">
        <v>200</v>
      </c>
      <c r="K540" s="274" t="s">
        <v>512</v>
      </c>
      <c r="L540" s="274" t="s">
        <v>513</v>
      </c>
      <c r="M540" s="275"/>
      <c r="N540" s="275"/>
      <c r="O540" s="275"/>
    </row>
    <row r="541" spans="2:15" s="270" customFormat="1" x14ac:dyDescent="0.25">
      <c r="B541" s="273" t="s">
        <v>409</v>
      </c>
      <c r="C541" s="273" t="s">
        <v>78</v>
      </c>
      <c r="D541" s="273" t="s">
        <v>79</v>
      </c>
      <c r="E541" s="274" t="s">
        <v>80</v>
      </c>
      <c r="F541" s="274" t="s">
        <v>81</v>
      </c>
      <c r="G541" s="274" t="s">
        <v>205</v>
      </c>
      <c r="H541" s="274" t="s">
        <v>206</v>
      </c>
      <c r="I541" s="274" t="s">
        <v>116</v>
      </c>
      <c r="J541" s="274" t="s">
        <v>117</v>
      </c>
      <c r="K541" s="274" t="s">
        <v>512</v>
      </c>
      <c r="L541" s="274" t="s">
        <v>513</v>
      </c>
      <c r="M541" s="275"/>
      <c r="N541" s="275"/>
      <c r="O541" s="275"/>
    </row>
    <row r="542" spans="2:15" s="270" customFormat="1" x14ac:dyDescent="0.25">
      <c r="B542" s="273" t="s">
        <v>409</v>
      </c>
      <c r="C542" s="273" t="s">
        <v>78</v>
      </c>
      <c r="D542" s="273" t="s">
        <v>79</v>
      </c>
      <c r="E542" s="274" t="s">
        <v>80</v>
      </c>
      <c r="F542" s="274" t="s">
        <v>81</v>
      </c>
      <c r="G542" s="274" t="s">
        <v>205</v>
      </c>
      <c r="H542" s="274" t="s">
        <v>206</v>
      </c>
      <c r="I542" s="274" t="s">
        <v>144</v>
      </c>
      <c r="J542" s="274" t="s">
        <v>145</v>
      </c>
      <c r="K542" s="274" t="s">
        <v>512</v>
      </c>
      <c r="L542" s="274" t="s">
        <v>513</v>
      </c>
      <c r="M542" s="275"/>
      <c r="N542" s="275"/>
      <c r="O542" s="275"/>
    </row>
    <row r="543" spans="2:15" s="270" customFormat="1" x14ac:dyDescent="0.25">
      <c r="B543" s="273" t="s">
        <v>409</v>
      </c>
      <c r="C543" s="273" t="s">
        <v>78</v>
      </c>
      <c r="D543" s="273" t="s">
        <v>79</v>
      </c>
      <c r="E543" s="274" t="s">
        <v>80</v>
      </c>
      <c r="F543" s="274" t="s">
        <v>81</v>
      </c>
      <c r="G543" s="274" t="s">
        <v>205</v>
      </c>
      <c r="H543" s="274" t="s">
        <v>206</v>
      </c>
      <c r="I543" s="274" t="s">
        <v>138</v>
      </c>
      <c r="J543" s="274" t="s">
        <v>139</v>
      </c>
      <c r="K543" s="274" t="s">
        <v>512</v>
      </c>
      <c r="L543" s="274" t="s">
        <v>513</v>
      </c>
      <c r="M543" s="275"/>
      <c r="N543" s="275"/>
      <c r="O543" s="275"/>
    </row>
    <row r="544" spans="2:15" s="270" customFormat="1" x14ac:dyDescent="0.25">
      <c r="B544" s="273" t="s">
        <v>409</v>
      </c>
      <c r="C544" s="273" t="s">
        <v>78</v>
      </c>
      <c r="D544" s="273" t="s">
        <v>79</v>
      </c>
      <c r="E544" s="274" t="s">
        <v>80</v>
      </c>
      <c r="F544" s="274" t="s">
        <v>81</v>
      </c>
      <c r="G544" s="274" t="s">
        <v>205</v>
      </c>
      <c r="H544" s="274" t="s">
        <v>206</v>
      </c>
      <c r="I544" s="274" t="s">
        <v>146</v>
      </c>
      <c r="J544" s="274" t="s">
        <v>147</v>
      </c>
      <c r="K544" s="274" t="s">
        <v>512</v>
      </c>
      <c r="L544" s="274" t="s">
        <v>513</v>
      </c>
      <c r="M544" s="275"/>
      <c r="N544" s="275"/>
      <c r="O544" s="275"/>
    </row>
    <row r="545" spans="2:15" s="270" customFormat="1" x14ac:dyDescent="0.25">
      <c r="B545" s="273" t="s">
        <v>409</v>
      </c>
      <c r="C545" s="273" t="s">
        <v>78</v>
      </c>
      <c r="D545" s="273" t="s">
        <v>79</v>
      </c>
      <c r="E545" s="274" t="s">
        <v>80</v>
      </c>
      <c r="F545" s="274" t="s">
        <v>81</v>
      </c>
      <c r="G545" s="274" t="s">
        <v>205</v>
      </c>
      <c r="H545" s="274" t="s">
        <v>206</v>
      </c>
      <c r="I545" s="274" t="s">
        <v>98</v>
      </c>
      <c r="J545" s="274" t="s">
        <v>99</v>
      </c>
      <c r="K545" s="274" t="s">
        <v>512</v>
      </c>
      <c r="L545" s="274" t="s">
        <v>513</v>
      </c>
      <c r="M545" s="275"/>
      <c r="N545" s="275"/>
      <c r="O545" s="275"/>
    </row>
    <row r="546" spans="2:15" s="270" customFormat="1" x14ac:dyDescent="0.25">
      <c r="B546" s="273" t="s">
        <v>409</v>
      </c>
      <c r="C546" s="273" t="s">
        <v>78</v>
      </c>
      <c r="D546" s="273" t="s">
        <v>79</v>
      </c>
      <c r="E546" s="274" t="s">
        <v>80</v>
      </c>
      <c r="F546" s="274" t="s">
        <v>81</v>
      </c>
      <c r="G546" s="274" t="s">
        <v>205</v>
      </c>
      <c r="H546" s="274" t="s">
        <v>206</v>
      </c>
      <c r="I546" s="274" t="s">
        <v>246</v>
      </c>
      <c r="J546" s="274" t="s">
        <v>247</v>
      </c>
      <c r="K546" s="274" t="s">
        <v>512</v>
      </c>
      <c r="L546" s="274" t="s">
        <v>513</v>
      </c>
      <c r="M546" s="275"/>
      <c r="N546" s="275"/>
      <c r="O546" s="275"/>
    </row>
    <row r="547" spans="2:15" s="270" customFormat="1" x14ac:dyDescent="0.25">
      <c r="B547" s="273" t="s">
        <v>409</v>
      </c>
      <c r="C547" s="273" t="s">
        <v>78</v>
      </c>
      <c r="D547" s="273" t="s">
        <v>79</v>
      </c>
      <c r="E547" s="274" t="s">
        <v>80</v>
      </c>
      <c r="F547" s="274" t="s">
        <v>81</v>
      </c>
      <c r="G547" s="274" t="s">
        <v>205</v>
      </c>
      <c r="H547" s="274" t="s">
        <v>206</v>
      </c>
      <c r="I547" s="274" t="s">
        <v>202</v>
      </c>
      <c r="J547" s="274" t="s">
        <v>43</v>
      </c>
      <c r="K547" s="274" t="s">
        <v>512</v>
      </c>
      <c r="L547" s="274" t="s">
        <v>513</v>
      </c>
      <c r="M547" s="275"/>
      <c r="N547" s="275"/>
      <c r="O547" s="275"/>
    </row>
    <row r="548" spans="2:15" s="270" customFormat="1" x14ac:dyDescent="0.25">
      <c r="B548" s="273" t="s">
        <v>409</v>
      </c>
      <c r="C548" s="273" t="s">
        <v>78</v>
      </c>
      <c r="D548" s="273" t="s">
        <v>79</v>
      </c>
      <c r="E548" s="274" t="s">
        <v>80</v>
      </c>
      <c r="F548" s="274" t="s">
        <v>81</v>
      </c>
      <c r="G548" s="274" t="s">
        <v>205</v>
      </c>
      <c r="H548" s="274" t="s">
        <v>206</v>
      </c>
      <c r="I548" s="274" t="s">
        <v>187</v>
      </c>
      <c r="J548" s="274" t="s">
        <v>188</v>
      </c>
      <c r="K548" s="274" t="s">
        <v>512</v>
      </c>
      <c r="L548" s="274" t="s">
        <v>513</v>
      </c>
      <c r="M548" s="275"/>
      <c r="N548" s="275"/>
      <c r="O548" s="275"/>
    </row>
    <row r="549" spans="2:15" s="270" customFormat="1" x14ac:dyDescent="0.25">
      <c r="B549" s="273" t="s">
        <v>409</v>
      </c>
      <c r="C549" s="273" t="s">
        <v>78</v>
      </c>
      <c r="D549" s="273" t="s">
        <v>79</v>
      </c>
      <c r="E549" s="274" t="s">
        <v>80</v>
      </c>
      <c r="F549" s="274" t="s">
        <v>81</v>
      </c>
      <c r="G549" s="274" t="s">
        <v>205</v>
      </c>
      <c r="H549" s="274" t="s">
        <v>206</v>
      </c>
      <c r="I549" s="274" t="s">
        <v>518</v>
      </c>
      <c r="J549" s="274" t="s">
        <v>333</v>
      </c>
      <c r="K549" s="274" t="s">
        <v>512</v>
      </c>
      <c r="L549" s="274" t="s">
        <v>513</v>
      </c>
      <c r="M549" s="275"/>
      <c r="N549" s="275"/>
      <c r="O549" s="275"/>
    </row>
    <row r="550" spans="2:15" s="270" customFormat="1" x14ac:dyDescent="0.25">
      <c r="B550" s="273" t="s">
        <v>409</v>
      </c>
      <c r="C550" s="273" t="s">
        <v>78</v>
      </c>
      <c r="D550" s="273" t="s">
        <v>79</v>
      </c>
      <c r="E550" s="274" t="s">
        <v>80</v>
      </c>
      <c r="F550" s="274" t="s">
        <v>81</v>
      </c>
      <c r="G550" s="274" t="s">
        <v>205</v>
      </c>
      <c r="H550" s="274" t="s">
        <v>206</v>
      </c>
      <c r="I550" s="274" t="s">
        <v>108</v>
      </c>
      <c r="J550" s="274" t="s">
        <v>109</v>
      </c>
      <c r="K550" s="274" t="s">
        <v>512</v>
      </c>
      <c r="L550" s="274" t="s">
        <v>513</v>
      </c>
      <c r="M550" s="275"/>
      <c r="N550" s="275"/>
      <c r="O550" s="275"/>
    </row>
    <row r="551" spans="2:15" s="270" customFormat="1" x14ac:dyDescent="0.25">
      <c r="B551" s="273" t="s">
        <v>409</v>
      </c>
      <c r="C551" s="273" t="s">
        <v>78</v>
      </c>
      <c r="D551" s="273" t="s">
        <v>79</v>
      </c>
      <c r="E551" s="274" t="s">
        <v>80</v>
      </c>
      <c r="F551" s="274" t="s">
        <v>81</v>
      </c>
      <c r="G551" s="274" t="s">
        <v>205</v>
      </c>
      <c r="H551" s="274" t="s">
        <v>206</v>
      </c>
      <c r="I551" s="274" t="s">
        <v>203</v>
      </c>
      <c r="J551" s="274" t="s">
        <v>204</v>
      </c>
      <c r="K551" s="274" t="s">
        <v>512</v>
      </c>
      <c r="L551" s="274" t="s">
        <v>513</v>
      </c>
      <c r="M551" s="275"/>
      <c r="N551" s="275"/>
      <c r="O551" s="275"/>
    </row>
    <row r="552" spans="2:15" x14ac:dyDescent="0.25">
      <c r="B552" s="31"/>
      <c r="C552" s="31"/>
      <c r="D552" s="31"/>
      <c r="E552" s="32"/>
      <c r="F552" s="32"/>
      <c r="G552" s="32"/>
      <c r="H552" s="32"/>
      <c r="I552" s="32"/>
      <c r="J552" s="32"/>
      <c r="K552" s="32"/>
      <c r="L552" s="32"/>
      <c r="M552" s="33">
        <f>M92+M105+M189+M293+M501</f>
        <v>23504328</v>
      </c>
      <c r="N552" s="33">
        <f>N92+N105+N189+N293+N501</f>
        <v>23559218</v>
      </c>
      <c r="O552" s="33">
        <f t="shared" ref="O552" si="40">O92+O105+O189+O293+O501</f>
        <v>23774825</v>
      </c>
    </row>
    <row r="553" spans="2:15" s="296" customFormat="1" x14ac:dyDescent="0.25">
      <c r="B553" s="293"/>
      <c r="C553" s="293"/>
      <c r="D553" s="293"/>
      <c r="E553" s="294"/>
      <c r="F553" s="294"/>
      <c r="G553" s="294"/>
      <c r="H553" s="294"/>
      <c r="I553" s="294"/>
      <c r="J553" s="294"/>
      <c r="K553" s="294"/>
      <c r="L553" s="294"/>
      <c r="M553" s="295"/>
      <c r="N553" s="295"/>
      <c r="O553" s="295"/>
    </row>
    <row r="555" spans="2:15" s="297" customFormat="1" ht="12.75" x14ac:dyDescent="0.2">
      <c r="G555" s="298" t="s">
        <v>648</v>
      </c>
      <c r="H555" s="299"/>
      <c r="I555" s="299"/>
      <c r="J555" s="299"/>
      <c r="K555" s="299"/>
      <c r="L555" s="299"/>
      <c r="M555" s="299"/>
      <c r="N555" s="299"/>
      <c r="O555" s="299"/>
    </row>
    <row r="556" spans="2:15" x14ac:dyDescent="0.25">
      <c r="G556" s="222" t="s">
        <v>170</v>
      </c>
      <c r="H556" s="222" t="s">
        <v>171</v>
      </c>
      <c r="I556" s="223"/>
      <c r="J556" s="223"/>
      <c r="K556" s="223"/>
      <c r="L556" s="223"/>
      <c r="M556" s="302">
        <f>M557</f>
        <v>0</v>
      </c>
      <c r="N556" s="302">
        <f t="shared" ref="N556:O556" si="41">N557</f>
        <v>0</v>
      </c>
      <c r="O556" s="302">
        <f t="shared" si="41"/>
        <v>0</v>
      </c>
    </row>
    <row r="557" spans="2:15" x14ac:dyDescent="0.25">
      <c r="G557" s="27" t="s">
        <v>170</v>
      </c>
      <c r="H557" s="27" t="s">
        <v>171</v>
      </c>
      <c r="I557" s="274" t="s">
        <v>108</v>
      </c>
      <c r="J557" s="274" t="s">
        <v>109</v>
      </c>
      <c r="K557" s="27" t="s">
        <v>328</v>
      </c>
      <c r="L557" s="27" t="s">
        <v>329</v>
      </c>
      <c r="M557" s="275"/>
      <c r="N557" s="275"/>
      <c r="O557" s="275"/>
    </row>
    <row r="558" spans="2:15" s="297" customFormat="1" ht="12.75" x14ac:dyDescent="0.2">
      <c r="G558" s="298" t="s">
        <v>649</v>
      </c>
      <c r="H558" s="300"/>
      <c r="I558" s="300"/>
      <c r="J558" s="300"/>
      <c r="K558" s="300"/>
      <c r="L558" s="300"/>
      <c r="M558" s="301">
        <f>SUM(M559:M568)</f>
        <v>0</v>
      </c>
      <c r="N558" s="301">
        <f t="shared" ref="N558:O558" si="42">SUM(N559:N568)</f>
        <v>0</v>
      </c>
      <c r="O558" s="301">
        <f t="shared" si="42"/>
        <v>0</v>
      </c>
    </row>
    <row r="559" spans="2:15" x14ac:dyDescent="0.25">
      <c r="G559" s="274" t="s">
        <v>205</v>
      </c>
      <c r="H559" s="274" t="s">
        <v>206</v>
      </c>
      <c r="I559" s="274" t="s">
        <v>84</v>
      </c>
      <c r="J559" s="274" t="s">
        <v>85</v>
      </c>
      <c r="K559" s="274" t="s">
        <v>213</v>
      </c>
      <c r="L559" s="274" t="s">
        <v>214</v>
      </c>
      <c r="M559" s="275"/>
      <c r="N559" s="275"/>
      <c r="O559" s="275"/>
    </row>
    <row r="560" spans="2:15" x14ac:dyDescent="0.25">
      <c r="G560" s="274" t="s">
        <v>205</v>
      </c>
      <c r="H560" s="274" t="s">
        <v>206</v>
      </c>
      <c r="I560" s="274">
        <v>3121</v>
      </c>
      <c r="J560" s="274" t="s">
        <v>89</v>
      </c>
      <c r="K560" s="274" t="s">
        <v>213</v>
      </c>
      <c r="L560" s="274" t="s">
        <v>214</v>
      </c>
      <c r="M560" s="275"/>
      <c r="N560" s="275"/>
      <c r="O560" s="275"/>
    </row>
    <row r="561" spans="7:15" x14ac:dyDescent="0.25">
      <c r="G561" s="274" t="s">
        <v>205</v>
      </c>
      <c r="H561" s="274" t="s">
        <v>206</v>
      </c>
      <c r="I561" s="274">
        <v>3132</v>
      </c>
      <c r="J561" s="274" t="s">
        <v>91</v>
      </c>
      <c r="K561" s="274" t="s">
        <v>213</v>
      </c>
      <c r="L561" s="274" t="s">
        <v>214</v>
      </c>
      <c r="M561" s="275"/>
      <c r="N561" s="275"/>
      <c r="O561" s="275"/>
    </row>
    <row r="562" spans="7:15" x14ac:dyDescent="0.25">
      <c r="G562" s="274" t="s">
        <v>205</v>
      </c>
      <c r="H562" s="274" t="s">
        <v>206</v>
      </c>
      <c r="I562" s="274">
        <v>3133</v>
      </c>
      <c r="J562" s="274" t="s">
        <v>93</v>
      </c>
      <c r="K562" s="274" t="s">
        <v>213</v>
      </c>
      <c r="L562" s="274" t="s">
        <v>214</v>
      </c>
      <c r="M562" s="275"/>
      <c r="N562" s="275"/>
      <c r="O562" s="275"/>
    </row>
    <row r="563" spans="7:15" x14ac:dyDescent="0.25">
      <c r="G563" s="274" t="s">
        <v>205</v>
      </c>
      <c r="H563" s="274" t="s">
        <v>206</v>
      </c>
      <c r="I563" s="274">
        <v>3211</v>
      </c>
      <c r="J563" s="274" t="s">
        <v>135</v>
      </c>
      <c r="K563" s="274" t="s">
        <v>213</v>
      </c>
      <c r="L563" s="274" t="s">
        <v>214</v>
      </c>
      <c r="M563" s="275"/>
      <c r="N563" s="275"/>
      <c r="O563" s="275"/>
    </row>
    <row r="564" spans="7:15" x14ac:dyDescent="0.25">
      <c r="G564" s="274" t="s">
        <v>205</v>
      </c>
      <c r="H564" s="274" t="s">
        <v>206</v>
      </c>
      <c r="I564" s="274">
        <v>3212</v>
      </c>
      <c r="J564" s="274" t="s">
        <v>95</v>
      </c>
      <c r="K564" s="274" t="s">
        <v>213</v>
      </c>
      <c r="L564" s="274" t="s">
        <v>214</v>
      </c>
      <c r="M564" s="275"/>
      <c r="N564" s="275"/>
      <c r="O564" s="275"/>
    </row>
    <row r="565" spans="7:15" x14ac:dyDescent="0.25">
      <c r="G565" s="274" t="s">
        <v>205</v>
      </c>
      <c r="H565" s="274" t="s">
        <v>206</v>
      </c>
      <c r="I565" s="274">
        <v>3235</v>
      </c>
      <c r="J565" s="274" t="s">
        <v>200</v>
      </c>
      <c r="K565" s="274" t="s">
        <v>213</v>
      </c>
      <c r="L565" s="274" t="s">
        <v>214</v>
      </c>
      <c r="M565" s="275"/>
      <c r="N565" s="275"/>
      <c r="O565" s="275"/>
    </row>
    <row r="566" spans="7:15" x14ac:dyDescent="0.25">
      <c r="G566" s="274" t="s">
        <v>205</v>
      </c>
      <c r="H566" s="274" t="s">
        <v>206</v>
      </c>
      <c r="I566" s="274">
        <v>3237</v>
      </c>
      <c r="J566" s="274" t="s">
        <v>117</v>
      </c>
      <c r="K566" s="274" t="s">
        <v>213</v>
      </c>
      <c r="L566" s="274" t="s">
        <v>214</v>
      </c>
      <c r="M566" s="275"/>
      <c r="N566" s="275"/>
      <c r="O566" s="275"/>
    </row>
    <row r="567" spans="7:15" x14ac:dyDescent="0.25">
      <c r="G567" s="274" t="s">
        <v>205</v>
      </c>
      <c r="H567" s="274" t="s">
        <v>206</v>
      </c>
      <c r="I567" s="274">
        <v>4221</v>
      </c>
      <c r="J567" s="274" t="s">
        <v>169</v>
      </c>
      <c r="K567" s="274" t="s">
        <v>213</v>
      </c>
      <c r="L567" s="274" t="s">
        <v>214</v>
      </c>
      <c r="M567" s="275"/>
      <c r="N567" s="275"/>
      <c r="O567" s="275"/>
    </row>
    <row r="568" spans="7:15" x14ac:dyDescent="0.25">
      <c r="G568" s="274" t="s">
        <v>205</v>
      </c>
      <c r="H568" s="274" t="s">
        <v>206</v>
      </c>
      <c r="I568" s="274">
        <v>4225</v>
      </c>
      <c r="J568" s="274" t="s">
        <v>650</v>
      </c>
      <c r="K568" s="274" t="s">
        <v>213</v>
      </c>
      <c r="L568" s="274" t="s">
        <v>214</v>
      </c>
      <c r="M568" s="275"/>
      <c r="N568" s="275"/>
      <c r="O568" s="275"/>
    </row>
    <row r="569" spans="7:15" x14ac:dyDescent="0.25">
      <c r="G569" s="339"/>
      <c r="H569" s="340"/>
      <c r="I569" s="340"/>
      <c r="J569" s="340"/>
      <c r="K569" s="340"/>
      <c r="L569" s="341"/>
      <c r="M569" s="33">
        <f>ROUND(M570,0)</f>
        <v>0</v>
      </c>
      <c r="N569" s="33">
        <f t="shared" ref="N569:O569" si="43">ROUND(N570,0)</f>
        <v>0</v>
      </c>
      <c r="O569" s="33">
        <f t="shared" si="43"/>
        <v>0</v>
      </c>
    </row>
    <row r="570" spans="7:15" ht="22.5" x14ac:dyDescent="0.25">
      <c r="G570" s="274" t="s">
        <v>197</v>
      </c>
      <c r="H570" s="274" t="s">
        <v>198</v>
      </c>
      <c r="I570" s="274" t="s">
        <v>108</v>
      </c>
      <c r="J570" s="274" t="s">
        <v>109</v>
      </c>
      <c r="K570" s="274" t="s">
        <v>328</v>
      </c>
      <c r="L570" s="306" t="s">
        <v>329</v>
      </c>
      <c r="M570" s="307"/>
      <c r="N570" s="307"/>
      <c r="O570" s="307"/>
    </row>
    <row r="571" spans="7:15" x14ac:dyDescent="0.25">
      <c r="G571" s="339"/>
      <c r="H571" s="340"/>
      <c r="I571" s="340"/>
      <c r="J571" s="340"/>
      <c r="K571" s="340"/>
      <c r="L571" s="341"/>
      <c r="M571" s="33">
        <f>ROUND(M572+M573,0)</f>
        <v>0</v>
      </c>
      <c r="N571" s="33">
        <f t="shared" ref="N571:O571" si="44">ROUND(N572+N573,0)</f>
        <v>0</v>
      </c>
      <c r="O571" s="33">
        <f t="shared" si="44"/>
        <v>0</v>
      </c>
    </row>
    <row r="572" spans="7:15" x14ac:dyDescent="0.25">
      <c r="G572" s="274">
        <v>31</v>
      </c>
      <c r="H572" s="274" t="s">
        <v>161</v>
      </c>
      <c r="I572" s="274" t="s">
        <v>314</v>
      </c>
      <c r="J572" s="274" t="s">
        <v>315</v>
      </c>
      <c r="K572" s="274" t="s">
        <v>328</v>
      </c>
      <c r="L572" s="274" t="s">
        <v>329</v>
      </c>
      <c r="M572" s="275"/>
      <c r="N572" s="275"/>
      <c r="O572" s="275"/>
    </row>
    <row r="573" spans="7:15" x14ac:dyDescent="0.25">
      <c r="G573" s="274" t="s">
        <v>160</v>
      </c>
      <c r="H573" s="274" t="s">
        <v>161</v>
      </c>
      <c r="I573" s="274">
        <v>5445</v>
      </c>
      <c r="J573" s="274" t="s">
        <v>651</v>
      </c>
      <c r="K573" s="274" t="s">
        <v>328</v>
      </c>
      <c r="L573" s="274" t="s">
        <v>329</v>
      </c>
      <c r="M573" s="275"/>
      <c r="N573" s="275"/>
      <c r="O573" s="275"/>
    </row>
    <row r="574" spans="7:15" x14ac:dyDescent="0.25">
      <c r="G574" s="339" t="s">
        <v>652</v>
      </c>
      <c r="H574" s="340"/>
      <c r="I574" s="340"/>
      <c r="J574" s="340"/>
      <c r="K574" s="340"/>
      <c r="L574" s="341"/>
      <c r="M574" s="33">
        <f>M92+M189+M293+M501+M556+M558+M569+M571</f>
        <v>21884328</v>
      </c>
      <c r="N574" s="33">
        <f>N92+N189+N293+N501+N556+N558+N569+N571</f>
        <v>21939218</v>
      </c>
      <c r="O574" s="33">
        <f>O92+O189+O293+O501+O556+O558+O569+O571</f>
        <v>22154825</v>
      </c>
    </row>
  </sheetData>
  <autoFilter ref="A2:O552" xr:uid="{00000000-0009-0000-0000-000002000000}"/>
  <mergeCells count="28">
    <mergeCell ref="AC92:AE92"/>
    <mergeCell ref="B92:L92"/>
    <mergeCell ref="Q92:S92"/>
    <mergeCell ref="T92:V92"/>
    <mergeCell ref="W92:Y92"/>
    <mergeCell ref="Z92:AB92"/>
    <mergeCell ref="AF92:AH92"/>
    <mergeCell ref="AK92:AM92"/>
    <mergeCell ref="AN92:AP92"/>
    <mergeCell ref="AR92:AT92"/>
    <mergeCell ref="AU92:AW92"/>
    <mergeCell ref="G574:L574"/>
    <mergeCell ref="G569:L569"/>
    <mergeCell ref="B189:L189"/>
    <mergeCell ref="B293:L293"/>
    <mergeCell ref="B501:L501"/>
    <mergeCell ref="B105:L105"/>
    <mergeCell ref="Q105:S105"/>
    <mergeCell ref="T105:V105"/>
    <mergeCell ref="W105:Y105"/>
    <mergeCell ref="G571:L571"/>
    <mergeCell ref="AR105:AT105"/>
    <mergeCell ref="AU105:AW105"/>
    <mergeCell ref="Z105:AB105"/>
    <mergeCell ref="AC105:AE105"/>
    <mergeCell ref="AF105:AH105"/>
    <mergeCell ref="AK105:AM105"/>
    <mergeCell ref="AN105:AP105"/>
  </mergeCells>
  <pageMargins left="0.2" right="0.2" top="0.3" bottom="0.5" header="0.31496062992126" footer="0.31496062992126"/>
  <pageSetup paperSize="9" scale="73" fitToHeight="0" orientation="landscape" r:id="rId1"/>
  <headerFooter>
    <oddFooter>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V172"/>
  <sheetViews>
    <sheetView zoomScale="80" zoomScaleNormal="80" workbookViewId="0">
      <pane ySplit="2" topLeftCell="A87" activePane="bottomLeft" state="frozen"/>
      <selection pane="bottomLeft" activeCell="C113" sqref="C113"/>
    </sheetView>
  </sheetViews>
  <sheetFormatPr defaultColWidth="11.42578125" defaultRowHeight="12.75" x14ac:dyDescent="0.2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 x14ac:dyDescent="0.25">
      <c r="A1" s="344" t="s">
        <v>519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2" spans="1:22" s="136" customFormat="1" x14ac:dyDescent="0.25">
      <c r="A2" s="135"/>
      <c r="B2" s="135"/>
      <c r="C2" s="135"/>
      <c r="P2" s="137" t="s">
        <v>520</v>
      </c>
    </row>
    <row r="3" spans="1:22" s="136" customFormat="1" ht="15.6" customHeight="1" x14ac:dyDescent="0.25">
      <c r="A3" s="345" t="s">
        <v>521</v>
      </c>
      <c r="B3" s="346"/>
      <c r="C3" s="347" t="s">
        <v>24</v>
      </c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9"/>
    </row>
    <row r="4" spans="1:22" s="136" customFormat="1" ht="89.25" x14ac:dyDescent="0.25">
      <c r="A4" s="138" t="s">
        <v>522</v>
      </c>
      <c r="B4" s="138" t="s">
        <v>523</v>
      </c>
      <c r="C4" s="139" t="s">
        <v>524</v>
      </c>
      <c r="D4" s="203" t="s">
        <v>633</v>
      </c>
      <c r="E4" s="203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2" t="s">
        <v>528</v>
      </c>
      <c r="L4" s="202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6" customFormat="1" x14ac:dyDescent="0.2">
      <c r="A5" s="141"/>
      <c r="B5" s="142" t="s">
        <v>16</v>
      </c>
      <c r="C5" s="113">
        <f t="shared" ref="C5:C11" si="0">SUM(D5:P5)</f>
        <v>1215000</v>
      </c>
      <c r="D5" s="23">
        <f>ROUND('UniRi_Plan za unos u SAP'!M3,0)</f>
        <v>0</v>
      </c>
      <c r="E5" s="23">
        <f>ROUND('UniRi_Plan za unos u SAP'!M6,0)</f>
        <v>0</v>
      </c>
      <c r="F5" s="23">
        <f>ROUND('UniRi_Plan za unos u SAP'!M9,0)</f>
        <v>450000</v>
      </c>
      <c r="G5" s="23">
        <f>ROUND('UniRi_Plan za unos u SAP'!M21,0)</f>
        <v>750000</v>
      </c>
      <c r="H5" s="23">
        <f>ROUND('UniRi_Plan za unos u SAP'!M31,0)</f>
        <v>0</v>
      </c>
      <c r="I5" s="23">
        <f>ROUND('UniRi_Plan za unos u SAP'!M38,0)</f>
        <v>0</v>
      </c>
      <c r="J5" s="41"/>
      <c r="K5" s="23">
        <f>ROUND('UniRi_Plan za unos u SAP'!M55,0)</f>
        <v>0</v>
      </c>
      <c r="L5" s="23">
        <f>ROUND('UniRi_Plan za unos u SAP'!M59,0)</f>
        <v>0</v>
      </c>
      <c r="M5" s="23">
        <f>ROUND('UniRi_Plan za unos u SAP'!M63,0)</f>
        <v>15000</v>
      </c>
      <c r="N5" s="23"/>
      <c r="O5" s="23">
        <f>ROUND('UniRi_Plan za unos u SAP'!M73,0)</f>
        <v>0</v>
      </c>
      <c r="P5" s="23">
        <f>ROUND('UniRi_Plan za unos u SAP'!M88,0)</f>
        <v>0</v>
      </c>
      <c r="Q5" s="140"/>
      <c r="R5" s="140"/>
      <c r="S5" s="140"/>
      <c r="T5" s="140"/>
      <c r="U5" s="140"/>
      <c r="V5" s="140"/>
    </row>
    <row r="6" spans="1:22" s="136" customFormat="1" x14ac:dyDescent="0.2">
      <c r="A6" s="180"/>
      <c r="B6" s="181" t="s">
        <v>629</v>
      </c>
      <c r="C6" s="113">
        <f t="shared" si="0"/>
        <v>22999328</v>
      </c>
      <c r="D6" s="41">
        <f>+D26+D37</f>
        <v>17302868</v>
      </c>
      <c r="E6" s="41">
        <f t="shared" ref="E6:P6" si="1">+E26+E37</f>
        <v>0</v>
      </c>
      <c r="F6" s="41">
        <f t="shared" si="1"/>
        <v>727900</v>
      </c>
      <c r="G6" s="41">
        <f t="shared" si="1"/>
        <v>4697000</v>
      </c>
      <c r="H6" s="41">
        <f t="shared" si="1"/>
        <v>127000</v>
      </c>
      <c r="I6" s="41">
        <f t="shared" si="1"/>
        <v>136160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8400</v>
      </c>
      <c r="P6" s="41">
        <f t="shared" si="1"/>
        <v>0</v>
      </c>
    </row>
    <row r="7" spans="1:22" s="136" customFormat="1" x14ac:dyDescent="0.2">
      <c r="A7" s="141"/>
      <c r="B7" s="142" t="s">
        <v>632</v>
      </c>
      <c r="C7" s="113">
        <f t="shared" si="0"/>
        <v>-710000</v>
      </c>
      <c r="D7" s="23">
        <f>ROUND('UniRi_Plan za unos u SAP'!M4,0)</f>
        <v>0</v>
      </c>
      <c r="E7" s="179">
        <f>ROUND('UniRi_Plan za unos u SAP'!M7,0)</f>
        <v>0</v>
      </c>
      <c r="F7" s="179">
        <f>ROUND('UniRi_Plan za unos u SAP'!M10,0)</f>
        <v>-250000</v>
      </c>
      <c r="G7" s="179">
        <f>ROUND('UniRi_Plan za unos u SAP'!M22,0)</f>
        <v>-450000</v>
      </c>
      <c r="H7" s="179">
        <f>ROUND('UniRi_Plan za unos u SAP'!M32,0)</f>
        <v>0</v>
      </c>
      <c r="I7" s="179">
        <f>ROUND('UniRi_Plan za unos u SAP'!M39,0)</f>
        <v>0</v>
      </c>
      <c r="J7" s="41"/>
      <c r="K7" s="179">
        <f>ROUND('UniRi_Plan za unos u SAP'!M56,0)</f>
        <v>0</v>
      </c>
      <c r="L7" s="179">
        <f>ROUND('UniRi_Plan za unos u SAP'!M60,0)</f>
        <v>0</v>
      </c>
      <c r="M7" s="179">
        <f>ROUND('UniRi_Plan za unos u SAP'!M64,0)</f>
        <v>-10000</v>
      </c>
      <c r="N7" s="179"/>
      <c r="O7" s="179">
        <f>ROUND('UniRi_Plan za unos u SAP'!M74,0)</f>
        <v>0</v>
      </c>
      <c r="P7" s="179">
        <f>ROUND('UniRi_Plan za unos u SAP'!M89,0)</f>
        <v>0</v>
      </c>
      <c r="Q7" s="140"/>
      <c r="R7" s="140"/>
      <c r="S7" s="140"/>
      <c r="T7" s="140"/>
      <c r="U7" s="140"/>
      <c r="V7" s="140"/>
    </row>
    <row r="8" spans="1:22" s="136" customFormat="1" x14ac:dyDescent="0.2">
      <c r="A8" s="180"/>
      <c r="B8" s="181" t="s">
        <v>532</v>
      </c>
      <c r="C8" s="113">
        <f t="shared" si="0"/>
        <v>23504328</v>
      </c>
      <c r="D8" s="41">
        <f>+D5+D6+D7</f>
        <v>17302868</v>
      </c>
      <c r="E8" s="41">
        <f t="shared" ref="E8:P8" si="2">+E5+E6+E7</f>
        <v>0</v>
      </c>
      <c r="F8" s="41">
        <f t="shared" si="2"/>
        <v>927900</v>
      </c>
      <c r="G8" s="41">
        <f t="shared" si="2"/>
        <v>4997000</v>
      </c>
      <c r="H8" s="41">
        <f t="shared" si="2"/>
        <v>127000</v>
      </c>
      <c r="I8" s="41">
        <f t="shared" si="2"/>
        <v>136160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5000</v>
      </c>
      <c r="N8" s="41">
        <f t="shared" si="2"/>
        <v>0</v>
      </c>
      <c r="O8" s="41">
        <f t="shared" si="2"/>
        <v>8400</v>
      </c>
      <c r="P8" s="41">
        <f t="shared" si="2"/>
        <v>0</v>
      </c>
    </row>
    <row r="9" spans="1:22" s="136" customFormat="1" x14ac:dyDescent="0.2">
      <c r="A9" s="173"/>
      <c r="B9" s="174" t="s">
        <v>409</v>
      </c>
      <c r="C9" s="113">
        <f t="shared" si="0"/>
        <v>23504328</v>
      </c>
      <c r="D9" s="206">
        <f>+'PLAN RASHODA'!D3</f>
        <v>17302868</v>
      </c>
      <c r="E9" s="206">
        <f>+'PLAN RASHODA'!E3</f>
        <v>0</v>
      </c>
      <c r="F9" s="206">
        <f>+'PLAN RASHODA'!F3</f>
        <v>927900</v>
      </c>
      <c r="G9" s="206">
        <f>+'PLAN RASHODA'!G3</f>
        <v>4997000</v>
      </c>
      <c r="H9" s="206">
        <f>+'PLAN RASHODA'!H3</f>
        <v>127000</v>
      </c>
      <c r="I9" s="206">
        <f>+'PLAN RASHODA'!I3</f>
        <v>136160</v>
      </c>
      <c r="J9" s="206">
        <f>+'PLAN RASHODA'!J3</f>
        <v>0</v>
      </c>
      <c r="K9" s="206">
        <f>+'PLAN RASHODA'!K3</f>
        <v>0</v>
      </c>
      <c r="L9" s="206">
        <f>+'PLAN RASHODA'!L3</f>
        <v>0</v>
      </c>
      <c r="M9" s="206">
        <f>+'PLAN RASHODA'!M3</f>
        <v>5000</v>
      </c>
      <c r="N9" s="206">
        <f>+'PLAN RASHODA'!N3</f>
        <v>0</v>
      </c>
      <c r="O9" s="206">
        <f>+'PLAN RASHODA'!O3</f>
        <v>8400</v>
      </c>
      <c r="P9" s="206">
        <f>+'PLAN RASHODA'!P3</f>
        <v>0</v>
      </c>
      <c r="Q9" s="140"/>
      <c r="R9" s="140"/>
      <c r="S9" s="140"/>
      <c r="T9" s="140"/>
      <c r="U9" s="140"/>
      <c r="V9" s="140"/>
    </row>
    <row r="10" spans="1:22" s="136" customFormat="1" ht="13.5" thickBot="1" x14ac:dyDescent="0.25">
      <c r="A10" s="182"/>
      <c r="B10" s="183" t="s">
        <v>631</v>
      </c>
      <c r="C10" s="112">
        <f t="shared" si="0"/>
        <v>0</v>
      </c>
      <c r="D10" s="184">
        <f>+D8-D9</f>
        <v>0</v>
      </c>
      <c r="E10" s="184">
        <f t="shared" ref="E10:P10" si="3">+E8-E9</f>
        <v>0</v>
      </c>
      <c r="F10" s="184">
        <f t="shared" si="3"/>
        <v>0</v>
      </c>
      <c r="G10" s="184">
        <f t="shared" si="3"/>
        <v>0</v>
      </c>
      <c r="H10" s="184">
        <f t="shared" si="3"/>
        <v>0</v>
      </c>
      <c r="I10" s="184">
        <f t="shared" si="3"/>
        <v>0</v>
      </c>
      <c r="J10" s="184">
        <f t="shared" si="3"/>
        <v>0</v>
      </c>
      <c r="K10" s="184">
        <f t="shared" si="3"/>
        <v>0</v>
      </c>
      <c r="L10" s="184">
        <f t="shared" si="3"/>
        <v>0</v>
      </c>
      <c r="M10" s="184">
        <f t="shared" si="3"/>
        <v>0</v>
      </c>
      <c r="N10" s="184">
        <f t="shared" si="3"/>
        <v>0</v>
      </c>
      <c r="O10" s="184">
        <f t="shared" si="3"/>
        <v>0</v>
      </c>
      <c r="P10" s="184">
        <f t="shared" si="3"/>
        <v>0</v>
      </c>
    </row>
    <row r="11" spans="1:22" s="136" customFormat="1" x14ac:dyDescent="0.2">
      <c r="A11" s="143" t="s">
        <v>533</v>
      </c>
      <c r="B11" s="170" t="s">
        <v>534</v>
      </c>
      <c r="C11" s="171">
        <f t="shared" si="0"/>
        <v>0</v>
      </c>
      <c r="D11" s="172"/>
      <c r="E11" s="172"/>
      <c r="F11" s="172"/>
      <c r="G11" s="172"/>
      <c r="H11" s="172"/>
      <c r="I11" s="172">
        <f>ROUND(SUM('UniRi_Plan za unos u SAP'!M40:M43),0)</f>
        <v>0</v>
      </c>
      <c r="J11" s="172"/>
      <c r="K11" s="172"/>
      <c r="L11" s="172"/>
      <c r="M11" s="172"/>
      <c r="N11" s="172"/>
      <c r="O11" s="172"/>
      <c r="P11" s="172"/>
    </row>
    <row r="12" spans="1:22" s="136" customFormat="1" ht="25.5" x14ac:dyDescent="0.2">
      <c r="A12" s="141" t="s">
        <v>535</v>
      </c>
      <c r="B12" s="142" t="s">
        <v>536</v>
      </c>
      <c r="C12" s="113">
        <f t="shared" ref="C12:C53" si="4">SUM(D12:P12)</f>
        <v>258160</v>
      </c>
      <c r="D12" s="23"/>
      <c r="E12" s="23"/>
      <c r="F12" s="23"/>
      <c r="G12" s="23"/>
      <c r="H12" s="23">
        <f>ROUND(SUM('UniRi_Plan za unos u SAP'!M33:M37),0)</f>
        <v>127000</v>
      </c>
      <c r="I12" s="172">
        <f>ROUND(SUM('UniRi_Plan za unos u SAP'!M44:M45),0)</f>
        <v>131160</v>
      </c>
      <c r="J12" s="308"/>
      <c r="K12" s="23">
        <f>ROUND(SUM('UniRi_Plan za unos u SAP'!M57:M58),0)</f>
        <v>0</v>
      </c>
      <c r="L12" s="23">
        <f>ROUND(SUM('UniRi_Plan za unos u SAP'!M61:M62),0)</f>
        <v>0</v>
      </c>
      <c r="M12" s="23"/>
      <c r="N12" s="23"/>
      <c r="O12" s="23"/>
      <c r="P12" s="23"/>
    </row>
    <row r="13" spans="1:22" s="136" customFormat="1" x14ac:dyDescent="0.2">
      <c r="A13" s="141" t="s">
        <v>537</v>
      </c>
      <c r="B13" s="142" t="s">
        <v>538</v>
      </c>
      <c r="C13" s="113">
        <f t="shared" si="4"/>
        <v>0</v>
      </c>
      <c r="D13" s="23"/>
      <c r="E13" s="23"/>
      <c r="F13" s="23"/>
      <c r="G13" s="23"/>
      <c r="H13" s="23"/>
      <c r="I13" s="23">
        <f>ROUND(SUM('UniRi_Plan za unos u SAP'!M46:M47),0)</f>
        <v>0</v>
      </c>
      <c r="J13" s="23"/>
      <c r="K13" s="23"/>
      <c r="L13" s="23"/>
      <c r="M13" s="23"/>
      <c r="N13" s="23"/>
      <c r="O13" s="23"/>
      <c r="P13" s="23"/>
    </row>
    <row r="14" spans="1:22" s="136" customFormat="1" ht="25.5" x14ac:dyDescent="0.2">
      <c r="A14" s="141" t="s">
        <v>637</v>
      </c>
      <c r="B14" s="142" t="s">
        <v>638</v>
      </c>
      <c r="C14" s="113">
        <f t="shared" si="4"/>
        <v>5000</v>
      </c>
      <c r="D14" s="23"/>
      <c r="E14" s="23"/>
      <c r="F14" s="23"/>
      <c r="G14" s="23"/>
      <c r="H14" s="23"/>
      <c r="I14" s="23">
        <f>ROUND(SUM('UniRi_Plan za unos u SAP'!M48:M49),0)</f>
        <v>5000</v>
      </c>
      <c r="J14" s="23"/>
      <c r="K14" s="23"/>
      <c r="L14" s="23"/>
      <c r="M14" s="23"/>
      <c r="N14" s="23"/>
      <c r="O14" s="23"/>
      <c r="P14" s="23"/>
    </row>
    <row r="15" spans="1:22" s="136" customFormat="1" x14ac:dyDescent="0.2">
      <c r="A15" s="141" t="s">
        <v>539</v>
      </c>
      <c r="B15" s="142" t="s">
        <v>540</v>
      </c>
      <c r="C15" s="113">
        <f t="shared" si="4"/>
        <v>0</v>
      </c>
      <c r="D15" s="23"/>
      <c r="E15" s="23"/>
      <c r="F15" s="23"/>
      <c r="G15" s="23"/>
      <c r="H15" s="157"/>
      <c r="I15" s="23">
        <f>ROUND(SUM('UniRi_Plan za unos u SAP'!M50),0)</f>
        <v>0</v>
      </c>
      <c r="J15" s="157"/>
      <c r="K15" s="157"/>
      <c r="L15" s="157"/>
      <c r="M15" s="23"/>
      <c r="N15" s="23"/>
      <c r="O15" s="23"/>
      <c r="P15" s="23"/>
    </row>
    <row r="16" spans="1:22" s="136" customFormat="1" x14ac:dyDescent="0.2">
      <c r="A16" s="141" t="s">
        <v>541</v>
      </c>
      <c r="B16" s="142" t="s">
        <v>63</v>
      </c>
      <c r="C16" s="113">
        <f t="shared" si="4"/>
        <v>0</v>
      </c>
      <c r="D16" s="23"/>
      <c r="E16" s="23"/>
      <c r="F16" s="23"/>
      <c r="G16" s="23"/>
      <c r="H16" s="23"/>
      <c r="I16" s="23">
        <f>ROUND(SUM('UniRi_Plan za unos u SAP'!M51:M54),0)</f>
        <v>0</v>
      </c>
      <c r="J16" s="23"/>
      <c r="K16" s="23"/>
      <c r="L16" s="23"/>
      <c r="M16" s="23"/>
      <c r="N16" s="23"/>
      <c r="O16" s="23"/>
      <c r="P16" s="23"/>
    </row>
    <row r="17" spans="1:16" s="136" customFormat="1" x14ac:dyDescent="0.2">
      <c r="A17" s="141" t="s">
        <v>542</v>
      </c>
      <c r="B17" s="142" t="s">
        <v>543</v>
      </c>
      <c r="C17" s="113">
        <f t="shared" si="4"/>
        <v>13000</v>
      </c>
      <c r="D17" s="23"/>
      <c r="E17" s="23"/>
      <c r="F17" s="23">
        <f>ROUND(SUM('UniRi_Plan za unos u SAP'!M11:M16),0)</f>
        <v>13000</v>
      </c>
      <c r="G17" s="23">
        <f>ROUND(SUM('UniRi_Plan za unos u SAP'!M23),0)</f>
        <v>0</v>
      </c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6" customFormat="1" x14ac:dyDescent="0.2">
      <c r="A18" s="141" t="s">
        <v>544</v>
      </c>
      <c r="B18" s="142" t="s">
        <v>545</v>
      </c>
      <c r="C18" s="113">
        <f t="shared" si="4"/>
        <v>0</v>
      </c>
      <c r="D18" s="23"/>
      <c r="E18" s="23"/>
      <c r="F18" s="23">
        <f>ROUND(SUM('UniRi_Plan za unos u SAP'!M17:M18),0)</f>
        <v>0</v>
      </c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6" customFormat="1" x14ac:dyDescent="0.2">
      <c r="A19" s="141" t="s">
        <v>546</v>
      </c>
      <c r="B19" s="144" t="s">
        <v>547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6" customFormat="1" x14ac:dyDescent="0.2">
      <c r="A20" s="141" t="s">
        <v>548</v>
      </c>
      <c r="B20" s="142" t="s">
        <v>549</v>
      </c>
      <c r="C20" s="113">
        <f t="shared" si="4"/>
        <v>4697000</v>
      </c>
      <c r="D20" s="23"/>
      <c r="E20" s="23"/>
      <c r="F20" s="23"/>
      <c r="G20" s="23">
        <f>ROUND(SUM('UniRi_Plan za unos u SAP'!M25:M28),0)</f>
        <v>4697000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6" customFormat="1" x14ac:dyDescent="0.2">
      <c r="A21" s="141" t="s">
        <v>550</v>
      </c>
      <c r="B21" s="142" t="s">
        <v>551</v>
      </c>
      <c r="C21" s="113">
        <f t="shared" si="4"/>
        <v>714900</v>
      </c>
      <c r="D21" s="23"/>
      <c r="E21" s="23"/>
      <c r="F21" s="23">
        <f>ROUND(SUM('UniRi_Plan za unos u SAP'!M19:M20),0)</f>
        <v>714900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6" customFormat="1" x14ac:dyDescent="0.2">
      <c r="A22" s="141" t="s">
        <v>552</v>
      </c>
      <c r="B22" s="142" t="s">
        <v>553</v>
      </c>
      <c r="C22" s="113">
        <f t="shared" si="4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>
        <f>ROUND(SUM('UniRi_Plan za unos u SAP'!M65:M72),0)</f>
        <v>0</v>
      </c>
      <c r="N22" s="23"/>
      <c r="O22" s="23"/>
      <c r="P22" s="23"/>
    </row>
    <row r="23" spans="1:16" s="136" customFormat="1" ht="25.5" x14ac:dyDescent="0.2">
      <c r="A23" s="141" t="s">
        <v>554</v>
      </c>
      <c r="B23" s="142" t="s">
        <v>507</v>
      </c>
      <c r="C23" s="113">
        <f t="shared" si="4"/>
        <v>17302868</v>
      </c>
      <c r="D23" s="23">
        <f>ROUND('UniRi_Plan za unos u SAP'!M5,0)</f>
        <v>17302868</v>
      </c>
      <c r="E23" s="23">
        <f>ROUND('UniRi_Plan za unos u SAP'!M8,0)</f>
        <v>0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6" customFormat="1" x14ac:dyDescent="0.2">
      <c r="A24" s="141" t="s">
        <v>555</v>
      </c>
      <c r="B24" s="142" t="s">
        <v>556</v>
      </c>
      <c r="C24" s="113">
        <f t="shared" si="4"/>
        <v>0</v>
      </c>
      <c r="D24" s="23"/>
      <c r="E24" s="23"/>
      <c r="F24" s="23"/>
      <c r="G24" s="23">
        <f>ROUND(SUM('UniRi_Plan za unos u SAP'!M29),0)</f>
        <v>0</v>
      </c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6" customFormat="1" x14ac:dyDescent="0.2">
      <c r="A25" s="141" t="s">
        <v>557</v>
      </c>
      <c r="B25" s="142" t="s">
        <v>558</v>
      </c>
      <c r="C25" s="113">
        <f t="shared" si="4"/>
        <v>0</v>
      </c>
      <c r="D25" s="23"/>
      <c r="E25" s="23"/>
      <c r="F25" s="23"/>
      <c r="G25" s="23">
        <f>ROUND(SUM('UniRi_Plan za unos u SAP'!M30),0)</f>
        <v>0</v>
      </c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6" customFormat="1" x14ac:dyDescent="0.2">
      <c r="A26" s="145" t="s">
        <v>559</v>
      </c>
      <c r="B26" s="146" t="s">
        <v>560</v>
      </c>
      <c r="C26" s="113">
        <f t="shared" si="4"/>
        <v>22990928</v>
      </c>
      <c r="D26" s="24">
        <f t="shared" ref="D26:P26" si="5">SUM(D11:D25)</f>
        <v>17302868</v>
      </c>
      <c r="E26" s="24">
        <f t="shared" si="5"/>
        <v>0</v>
      </c>
      <c r="F26" s="24">
        <f t="shared" si="5"/>
        <v>727900</v>
      </c>
      <c r="G26" s="24">
        <f t="shared" si="5"/>
        <v>4697000</v>
      </c>
      <c r="H26" s="24">
        <f t="shared" si="5"/>
        <v>127000</v>
      </c>
      <c r="I26" s="24">
        <f t="shared" si="5"/>
        <v>136160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6" customFormat="1" ht="25.5" x14ac:dyDescent="0.2">
      <c r="A27" s="141" t="s">
        <v>572</v>
      </c>
      <c r="B27" s="147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>
        <f>ROUND(SUM('UniRi_Plan za unos u SAP'!M75),0)</f>
        <v>0</v>
      </c>
      <c r="P27" s="23"/>
    </row>
    <row r="28" spans="1:16" s="136" customFormat="1" x14ac:dyDescent="0.2">
      <c r="A28" s="141" t="s">
        <v>574</v>
      </c>
      <c r="B28" s="147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>
        <f>ROUND(SUM('UniRi_Plan za unos u SAP'!M76:M77),0)</f>
        <v>0</v>
      </c>
      <c r="P28" s="23"/>
    </row>
    <row r="29" spans="1:16" s="136" customFormat="1" x14ac:dyDescent="0.2">
      <c r="A29" s="141" t="s">
        <v>561</v>
      </c>
      <c r="B29" s="147" t="s">
        <v>562</v>
      </c>
      <c r="C29" s="113">
        <f t="shared" si="4"/>
        <v>8400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>
        <f>ROUND(SUM('UniRi_Plan za unos u SAP'!M78:M81),0)</f>
        <v>8400</v>
      </c>
      <c r="P29" s="23"/>
    </row>
    <row r="30" spans="1:16" s="136" customFormat="1" x14ac:dyDescent="0.2">
      <c r="A30" s="141" t="s">
        <v>563</v>
      </c>
      <c r="B30" s="147" t="s">
        <v>564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>
        <f>ROUND(SUM('UniRi_Plan za unos u SAP'!M82:M85),0)</f>
        <v>0</v>
      </c>
      <c r="P30" s="23"/>
    </row>
    <row r="31" spans="1:16" s="136" customFormat="1" x14ac:dyDescent="0.2">
      <c r="A31" s="141" t="s">
        <v>565</v>
      </c>
      <c r="B31" s="147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>
        <f>ROUND(SUM('UniRi_Plan za unos u SAP'!M86),0)</f>
        <v>0</v>
      </c>
      <c r="P31" s="23"/>
    </row>
    <row r="32" spans="1:16" s="136" customFormat="1" ht="25.5" x14ac:dyDescent="0.2">
      <c r="A32" s="141" t="s">
        <v>576</v>
      </c>
      <c r="B32" s="147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6" customFormat="1" x14ac:dyDescent="0.2">
      <c r="A33" s="141" t="s">
        <v>578</v>
      </c>
      <c r="B33" s="147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>
        <f>ROUND(SUM('UniRi_Plan za unos u SAP'!M87),0)</f>
        <v>0</v>
      </c>
      <c r="P33" s="23"/>
    </row>
    <row r="34" spans="1:16" s="136" customFormat="1" x14ac:dyDescent="0.2">
      <c r="A34" s="141" t="s">
        <v>580</v>
      </c>
      <c r="B34" s="147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6" customFormat="1" ht="25.5" x14ac:dyDescent="0.2">
      <c r="A35" s="141" t="s">
        <v>582</v>
      </c>
      <c r="B35" s="147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6" customFormat="1" x14ac:dyDescent="0.2">
      <c r="A36" s="141" t="s">
        <v>584</v>
      </c>
      <c r="B36" s="147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6" customFormat="1" x14ac:dyDescent="0.2">
      <c r="A37" s="145" t="s">
        <v>567</v>
      </c>
      <c r="B37" s="146" t="s">
        <v>560</v>
      </c>
      <c r="C37" s="113">
        <f t="shared" si="4"/>
        <v>8400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8400</v>
      </c>
      <c r="P37" s="24">
        <f t="shared" si="6"/>
        <v>0</v>
      </c>
    </row>
    <row r="38" spans="1:16" s="136" customFormat="1" ht="25.5" x14ac:dyDescent="0.2">
      <c r="A38" s="148">
        <v>812</v>
      </c>
      <c r="B38" s="149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>
        <f>ROUND(SUM('UniRi_Plan za unos u SAP'!M90),0)</f>
        <v>0</v>
      </c>
    </row>
    <row r="39" spans="1:16" s="136" customFormat="1" ht="25.5" x14ac:dyDescent="0.2">
      <c r="A39" s="148">
        <v>814</v>
      </c>
      <c r="B39" s="149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6" customFormat="1" ht="25.5" x14ac:dyDescent="0.2">
      <c r="A40" s="148">
        <v>816</v>
      </c>
      <c r="B40" s="149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6" customFormat="1" x14ac:dyDescent="0.2">
      <c r="A41" s="148">
        <v>817</v>
      </c>
      <c r="B41" s="149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6" customFormat="1" x14ac:dyDescent="0.2">
      <c r="A42" s="148">
        <v>818</v>
      </c>
      <c r="B42" s="149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6" customFormat="1" x14ac:dyDescent="0.2">
      <c r="A43" s="148">
        <v>824</v>
      </c>
      <c r="B43" s="149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6" customFormat="1" ht="25.5" x14ac:dyDescent="0.2">
      <c r="A44" s="148">
        <v>831</v>
      </c>
      <c r="B44" s="149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6" customFormat="1" ht="25.5" x14ac:dyDescent="0.2">
      <c r="A45" s="148">
        <v>832</v>
      </c>
      <c r="B45" s="149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6" customFormat="1" ht="25.5" x14ac:dyDescent="0.2">
      <c r="A46" s="148">
        <v>834</v>
      </c>
      <c r="B46" s="149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6" customFormat="1" ht="25.5" x14ac:dyDescent="0.2">
      <c r="A47" s="148">
        <v>841</v>
      </c>
      <c r="B47" s="149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6" customFormat="1" ht="25.5" x14ac:dyDescent="0.2">
      <c r="A48" s="148">
        <v>842</v>
      </c>
      <c r="B48" s="149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6" customFormat="1" x14ac:dyDescent="0.2">
      <c r="A49" s="148">
        <v>843</v>
      </c>
      <c r="B49" s="149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6" customFormat="1" ht="25.5" x14ac:dyDescent="0.2">
      <c r="A50" s="148">
        <v>844</v>
      </c>
      <c r="B50" s="149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6" customFormat="1" ht="25.5" x14ac:dyDescent="0.2">
      <c r="A51" s="148">
        <v>845</v>
      </c>
      <c r="B51" s="149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6" customFormat="1" x14ac:dyDescent="0.2">
      <c r="A52" s="148">
        <v>847</v>
      </c>
      <c r="B52" s="149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6" customFormat="1" x14ac:dyDescent="0.2">
      <c r="A53" s="145" t="s">
        <v>569</v>
      </c>
      <c r="B53" s="146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6" customFormat="1" x14ac:dyDescent="0.25">
      <c r="A54" s="350" t="s">
        <v>570</v>
      </c>
      <c r="B54" s="350"/>
      <c r="C54" s="114">
        <f>SUM(D54:P54)</f>
        <v>22999328</v>
      </c>
      <c r="D54" s="114">
        <f>+D53+D37+D26</f>
        <v>17302868</v>
      </c>
      <c r="E54" s="114">
        <f>+E53+E37+E26</f>
        <v>0</v>
      </c>
      <c r="F54" s="114">
        <f t="shared" ref="F54:P54" si="8">+F53+F37+F26</f>
        <v>727900</v>
      </c>
      <c r="G54" s="114">
        <f t="shared" si="8"/>
        <v>4697000</v>
      </c>
      <c r="H54" s="114">
        <f t="shared" si="8"/>
        <v>127000</v>
      </c>
      <c r="I54" s="114">
        <f t="shared" si="8"/>
        <v>136160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0</v>
      </c>
      <c r="N54" s="114">
        <f t="shared" si="8"/>
        <v>0</v>
      </c>
      <c r="O54" s="114">
        <f t="shared" si="8"/>
        <v>8400</v>
      </c>
      <c r="P54" s="114">
        <f t="shared" si="8"/>
        <v>0</v>
      </c>
    </row>
    <row r="55" spans="1:22" x14ac:dyDescent="0.25">
      <c r="A55" s="97"/>
      <c r="B55" s="97"/>
      <c r="C55" s="97"/>
      <c r="D55" s="97"/>
      <c r="E55" s="97"/>
      <c r="F55" s="97"/>
      <c r="G55" s="150"/>
      <c r="H55" s="151"/>
      <c r="I55" s="151"/>
      <c r="J55" s="151"/>
      <c r="K55" s="151"/>
      <c r="L55" s="151"/>
      <c r="P55" s="137"/>
    </row>
    <row r="56" spans="1:22" s="136" customFormat="1" ht="15.75" x14ac:dyDescent="0.25">
      <c r="A56" s="345" t="s">
        <v>521</v>
      </c>
      <c r="B56" s="346"/>
      <c r="C56" s="347" t="s">
        <v>61</v>
      </c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9"/>
    </row>
    <row r="57" spans="1:22" s="136" customFormat="1" ht="89.25" x14ac:dyDescent="0.25">
      <c r="A57" s="138" t="s">
        <v>522</v>
      </c>
      <c r="B57" s="138" t="s">
        <v>523</v>
      </c>
      <c r="C57" s="139" t="s">
        <v>524</v>
      </c>
      <c r="D57" s="203" t="s">
        <v>633</v>
      </c>
      <c r="E57" s="203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2" t="s">
        <v>528</v>
      </c>
      <c r="L57" s="202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6" customFormat="1" x14ac:dyDescent="0.2">
      <c r="A58" s="141"/>
      <c r="B58" s="142" t="s">
        <v>16</v>
      </c>
      <c r="C58" s="113">
        <f t="shared" ref="C58:C64" si="9">SUM(D58:P58)</f>
        <v>710000</v>
      </c>
      <c r="D58" s="23">
        <f>ROUND('UniRi_Plan za unos u SAP'!N3,0)</f>
        <v>0</v>
      </c>
      <c r="E58" s="23">
        <f>ROUND('UniRi_Plan za unos u SAP'!N6,0)</f>
        <v>0</v>
      </c>
      <c r="F58" s="23">
        <f>ROUND('UniRi_Plan za unos u SAP'!N9,0)</f>
        <v>250000</v>
      </c>
      <c r="G58" s="23">
        <f>ROUND('UniRi_Plan za unos u SAP'!N21,0)</f>
        <v>450000</v>
      </c>
      <c r="H58" s="23">
        <f>ROUND('UniRi_Plan za unos u SAP'!N31,0)</f>
        <v>0</v>
      </c>
      <c r="I58" s="23">
        <f>ROUND('UniRi_Plan za unos u SAP'!N38,0)</f>
        <v>0</v>
      </c>
      <c r="J58" s="41"/>
      <c r="K58" s="23">
        <f>ROUND('UniRi_Plan za unos u SAP'!N55,0)</f>
        <v>0</v>
      </c>
      <c r="L58" s="23">
        <f>ROUND('UniRi_Plan za unos u SAP'!N59,0)</f>
        <v>0</v>
      </c>
      <c r="M58" s="23">
        <f>ROUND('UniRi_Plan za unos u SAP'!N63,0)</f>
        <v>10000</v>
      </c>
      <c r="N58" s="23"/>
      <c r="O58" s="23">
        <f>ROUND('UniRi_Plan za unos u SAP'!N73,0)</f>
        <v>0</v>
      </c>
      <c r="P58" s="23">
        <f>ROUND('UniRi_Plan za unos u SAP'!N88,0)</f>
        <v>0</v>
      </c>
      <c r="Q58" s="140"/>
      <c r="R58" s="140"/>
      <c r="S58" s="140"/>
      <c r="T58" s="140"/>
      <c r="U58" s="140"/>
      <c r="V58" s="140"/>
    </row>
    <row r="59" spans="1:22" s="136" customFormat="1" x14ac:dyDescent="0.2">
      <c r="A59" s="145"/>
      <c r="B59" s="146" t="s">
        <v>629</v>
      </c>
      <c r="C59" s="113">
        <f t="shared" si="9"/>
        <v>23154218</v>
      </c>
      <c r="D59" s="24">
        <f>+D79+D90</f>
        <v>17357758</v>
      </c>
      <c r="E59" s="24">
        <f t="shared" ref="E59:P59" si="10">+E79+E90</f>
        <v>0</v>
      </c>
      <c r="F59" s="24">
        <f t="shared" si="10"/>
        <v>777900</v>
      </c>
      <c r="G59" s="24">
        <f t="shared" si="10"/>
        <v>4747000</v>
      </c>
      <c r="H59" s="24">
        <f t="shared" si="10"/>
        <v>127000</v>
      </c>
      <c r="I59" s="24">
        <f t="shared" si="10"/>
        <v>136160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0</v>
      </c>
      <c r="N59" s="24">
        <f t="shared" si="10"/>
        <v>0</v>
      </c>
      <c r="O59" s="24">
        <f t="shared" si="10"/>
        <v>8400</v>
      </c>
      <c r="P59" s="24">
        <f t="shared" si="10"/>
        <v>0</v>
      </c>
    </row>
    <row r="60" spans="1:22" s="136" customFormat="1" x14ac:dyDescent="0.2">
      <c r="A60" s="141"/>
      <c r="B60" s="142" t="s">
        <v>632</v>
      </c>
      <c r="C60" s="113">
        <f t="shared" si="9"/>
        <v>-305000</v>
      </c>
      <c r="D60" s="23">
        <f>ROUND('UniRi_Plan za unos u SAP'!N4,0)</f>
        <v>0</v>
      </c>
      <c r="E60" s="23">
        <f>ROUND('UniRi_Plan za unos u SAP'!N7,0)</f>
        <v>0</v>
      </c>
      <c r="F60" s="23">
        <f>ROUND('UniRi_Plan za unos u SAP'!N10,0)</f>
        <v>-100000</v>
      </c>
      <c r="G60" s="23">
        <f>ROUND('UniRi_Plan za unos u SAP'!N22,0)</f>
        <v>-200000</v>
      </c>
      <c r="H60" s="23">
        <f>ROUND('UniRi_Plan za unos u SAP'!N32,0)</f>
        <v>0</v>
      </c>
      <c r="I60" s="23">
        <f>ROUND('UniRi_Plan za unos u SAP'!N39,0)</f>
        <v>0</v>
      </c>
      <c r="J60" s="41"/>
      <c r="K60" s="23">
        <f>ROUND('UniRi_Plan za unos u SAP'!N56,0)</f>
        <v>0</v>
      </c>
      <c r="L60" s="23">
        <f>ROUND('UniRi_Plan za unos u SAP'!N60,0)</f>
        <v>0</v>
      </c>
      <c r="M60" s="23">
        <f>ROUND('UniRi_Plan za unos u SAP'!N64,0)</f>
        <v>-5000</v>
      </c>
      <c r="N60" s="23"/>
      <c r="O60" s="23">
        <f>ROUND('UniRi_Plan za unos u SAP'!N74,0)</f>
        <v>0</v>
      </c>
      <c r="P60" s="23">
        <f>ROUND('UniRi_Plan za unos u SAP'!N89,0)</f>
        <v>0</v>
      </c>
      <c r="Q60" s="140"/>
      <c r="R60" s="140"/>
      <c r="S60" s="140"/>
      <c r="T60" s="140"/>
      <c r="U60" s="140"/>
      <c r="V60" s="140"/>
    </row>
    <row r="61" spans="1:22" s="136" customFormat="1" x14ac:dyDescent="0.2">
      <c r="A61" s="145"/>
      <c r="B61" s="146" t="s">
        <v>532</v>
      </c>
      <c r="C61" s="113">
        <f t="shared" si="9"/>
        <v>23559218</v>
      </c>
      <c r="D61" s="24">
        <f>+D58+D59+D60</f>
        <v>17357758</v>
      </c>
      <c r="E61" s="24">
        <f t="shared" ref="E61:P61" si="11">+E58+E59+E60</f>
        <v>0</v>
      </c>
      <c r="F61" s="24">
        <f t="shared" si="11"/>
        <v>927900</v>
      </c>
      <c r="G61" s="24">
        <f t="shared" si="11"/>
        <v>4997000</v>
      </c>
      <c r="H61" s="24">
        <f t="shared" si="11"/>
        <v>127000</v>
      </c>
      <c r="I61" s="24">
        <f t="shared" si="11"/>
        <v>136160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5000</v>
      </c>
      <c r="N61" s="24">
        <f t="shared" si="11"/>
        <v>0</v>
      </c>
      <c r="O61" s="24">
        <f t="shared" si="11"/>
        <v>8400</v>
      </c>
      <c r="P61" s="24">
        <f t="shared" si="11"/>
        <v>0</v>
      </c>
    </row>
    <row r="62" spans="1:22" s="136" customFormat="1" x14ac:dyDescent="0.2">
      <c r="A62" s="173"/>
      <c r="B62" s="174" t="s">
        <v>409</v>
      </c>
      <c r="C62" s="113">
        <f t="shared" si="9"/>
        <v>23559218</v>
      </c>
      <c r="D62" s="207">
        <f>'PLAN RASHODA'!D66</f>
        <v>17357758</v>
      </c>
      <c r="E62" s="207">
        <f>'PLAN RASHODA'!E66</f>
        <v>0</v>
      </c>
      <c r="F62" s="207">
        <f>'PLAN RASHODA'!F66</f>
        <v>927900</v>
      </c>
      <c r="G62" s="207">
        <f>'PLAN RASHODA'!G66</f>
        <v>4997000</v>
      </c>
      <c r="H62" s="207">
        <f>'PLAN RASHODA'!H66</f>
        <v>127000</v>
      </c>
      <c r="I62" s="207">
        <f>'PLAN RASHODA'!I66</f>
        <v>136160</v>
      </c>
      <c r="J62" s="208">
        <f>+'PLAN RASHODA'!J56</f>
        <v>0</v>
      </c>
      <c r="K62" s="207">
        <f>'PLAN RASHODA'!K66</f>
        <v>0</v>
      </c>
      <c r="L62" s="207">
        <f>'PLAN RASHODA'!L66</f>
        <v>0</v>
      </c>
      <c r="M62" s="207">
        <f>'PLAN RASHODA'!M66</f>
        <v>5000</v>
      </c>
      <c r="N62" s="207">
        <f>'PLAN RASHODA'!N66</f>
        <v>0</v>
      </c>
      <c r="O62" s="207">
        <f>'PLAN RASHODA'!O66</f>
        <v>8400</v>
      </c>
      <c r="P62" s="207">
        <f>'PLAN RASHODA'!P66</f>
        <v>0</v>
      </c>
      <c r="Q62" s="140"/>
      <c r="R62" s="140"/>
      <c r="S62" s="140"/>
      <c r="T62" s="140"/>
      <c r="U62" s="140"/>
      <c r="V62" s="140"/>
    </row>
    <row r="63" spans="1:22" s="136" customFormat="1" ht="13.5" thickBot="1" x14ac:dyDescent="0.25">
      <c r="A63" s="175"/>
      <c r="B63" s="176" t="s">
        <v>631</v>
      </c>
      <c r="C63" s="112">
        <f t="shared" si="9"/>
        <v>0</v>
      </c>
      <c r="D63" s="177">
        <f>+D61-D62</f>
        <v>0</v>
      </c>
      <c r="E63" s="177">
        <f t="shared" ref="E63:P63" si="12">+E61-E62</f>
        <v>0</v>
      </c>
      <c r="F63" s="177">
        <f t="shared" si="12"/>
        <v>0</v>
      </c>
      <c r="G63" s="177">
        <f t="shared" si="12"/>
        <v>0</v>
      </c>
      <c r="H63" s="177">
        <f t="shared" si="12"/>
        <v>0</v>
      </c>
      <c r="I63" s="177">
        <f t="shared" si="12"/>
        <v>0</v>
      </c>
      <c r="J63" s="184">
        <f t="shared" si="12"/>
        <v>0</v>
      </c>
      <c r="K63" s="177">
        <f t="shared" si="12"/>
        <v>0</v>
      </c>
      <c r="L63" s="177">
        <f t="shared" si="12"/>
        <v>0</v>
      </c>
      <c r="M63" s="177">
        <f t="shared" si="12"/>
        <v>0</v>
      </c>
      <c r="N63" s="177">
        <f t="shared" si="12"/>
        <v>0</v>
      </c>
      <c r="O63" s="177">
        <f t="shared" si="12"/>
        <v>0</v>
      </c>
      <c r="P63" s="177">
        <f t="shared" si="12"/>
        <v>0</v>
      </c>
    </row>
    <row r="64" spans="1:22" s="136" customFormat="1" x14ac:dyDescent="0.2">
      <c r="A64" s="143" t="s">
        <v>533</v>
      </c>
      <c r="B64" s="142" t="s">
        <v>534</v>
      </c>
      <c r="C64" s="113">
        <f t="shared" si="9"/>
        <v>0</v>
      </c>
      <c r="D64" s="23"/>
      <c r="E64" s="23"/>
      <c r="F64" s="23"/>
      <c r="G64" s="23"/>
      <c r="H64" s="23"/>
      <c r="I64" s="23">
        <f>ROUND(SUM('UniRi_Plan za unos u SAP'!N40:N43),0)</f>
        <v>0</v>
      </c>
      <c r="J64" s="23"/>
      <c r="K64" s="23"/>
      <c r="L64" s="23"/>
      <c r="M64" s="23"/>
      <c r="N64" s="23"/>
      <c r="O64" s="23"/>
      <c r="P64" s="23"/>
    </row>
    <row r="65" spans="1:16" s="136" customFormat="1" ht="25.5" x14ac:dyDescent="0.2">
      <c r="A65" s="141" t="s">
        <v>535</v>
      </c>
      <c r="B65" s="142" t="s">
        <v>536</v>
      </c>
      <c r="C65" s="113">
        <f t="shared" ref="C65:C106" si="13">SUM(D65:P65)</f>
        <v>258160</v>
      </c>
      <c r="D65" s="23"/>
      <c r="E65" s="23"/>
      <c r="F65" s="23"/>
      <c r="G65" s="23"/>
      <c r="H65" s="309">
        <f>ROUND(SUM('UniRi_Plan za unos u SAP'!N33:N37),0)</f>
        <v>127000</v>
      </c>
      <c r="I65" s="23">
        <f>ROUND(SUM('UniRi_Plan za unos u SAP'!N44:N45),0)</f>
        <v>131160</v>
      </c>
      <c r="J65" s="157"/>
      <c r="K65" s="309">
        <f>ROUND(SUM('UniRi_Plan za unos u SAP'!N57:N58),0)</f>
        <v>0</v>
      </c>
      <c r="L65" s="309">
        <f>ROUND(SUM('UniRi_Plan za unos u SAP'!N61:N62),0)</f>
        <v>0</v>
      </c>
      <c r="M65" s="23"/>
      <c r="N65" s="23"/>
      <c r="O65" s="23"/>
      <c r="P65" s="23"/>
    </row>
    <row r="66" spans="1:16" s="136" customFormat="1" x14ac:dyDescent="0.2">
      <c r="A66" s="141" t="s">
        <v>537</v>
      </c>
      <c r="B66" s="142" t="s">
        <v>538</v>
      </c>
      <c r="C66" s="113">
        <f t="shared" si="13"/>
        <v>0</v>
      </c>
      <c r="D66" s="23"/>
      <c r="E66" s="23"/>
      <c r="F66" s="23"/>
      <c r="G66" s="23"/>
      <c r="H66" s="23"/>
      <c r="I66" s="23">
        <f>ROUND(SUM('UniRi_Plan za unos u SAP'!N46:N47),0)</f>
        <v>0</v>
      </c>
      <c r="J66" s="23"/>
      <c r="K66" s="23"/>
      <c r="L66" s="23"/>
      <c r="M66" s="23"/>
      <c r="N66" s="23"/>
      <c r="O66" s="23"/>
      <c r="P66" s="23"/>
    </row>
    <row r="67" spans="1:16" s="136" customFormat="1" ht="25.5" x14ac:dyDescent="0.2">
      <c r="A67" s="141" t="s">
        <v>637</v>
      </c>
      <c r="B67" s="142" t="s">
        <v>638</v>
      </c>
      <c r="C67" s="113">
        <f t="shared" si="13"/>
        <v>5000</v>
      </c>
      <c r="D67" s="23"/>
      <c r="E67" s="23"/>
      <c r="F67" s="23"/>
      <c r="G67" s="23"/>
      <c r="H67" s="23"/>
      <c r="I67" s="23">
        <f>ROUND(SUM('UniRi_Plan za unos u SAP'!N48:N49),0)</f>
        <v>5000</v>
      </c>
      <c r="J67" s="23"/>
      <c r="K67" s="23"/>
      <c r="L67" s="23"/>
      <c r="M67" s="23"/>
      <c r="N67" s="23"/>
      <c r="O67" s="23"/>
      <c r="P67" s="23"/>
    </row>
    <row r="68" spans="1:16" s="136" customFormat="1" x14ac:dyDescent="0.2">
      <c r="A68" s="141" t="s">
        <v>539</v>
      </c>
      <c r="B68" s="142" t="s">
        <v>540</v>
      </c>
      <c r="C68" s="113">
        <f t="shared" si="13"/>
        <v>0</v>
      </c>
      <c r="D68" s="23"/>
      <c r="E68" s="23"/>
      <c r="F68" s="23"/>
      <c r="G68" s="23"/>
      <c r="H68" s="157"/>
      <c r="I68" s="23">
        <f>ROUND(SUM('UniRi_Plan za unos u SAP'!N50),0)</f>
        <v>0</v>
      </c>
      <c r="J68" s="157"/>
      <c r="K68" s="157"/>
      <c r="L68" s="157"/>
      <c r="M68" s="23"/>
      <c r="N68" s="23"/>
      <c r="O68" s="23"/>
      <c r="P68" s="23"/>
    </row>
    <row r="69" spans="1:16" s="136" customFormat="1" x14ac:dyDescent="0.2">
      <c r="A69" s="141" t="s">
        <v>541</v>
      </c>
      <c r="B69" s="142" t="s">
        <v>63</v>
      </c>
      <c r="C69" s="113">
        <f t="shared" si="13"/>
        <v>0</v>
      </c>
      <c r="D69" s="23"/>
      <c r="E69" s="23"/>
      <c r="F69" s="23"/>
      <c r="G69" s="23"/>
      <c r="H69" s="23"/>
      <c r="I69" s="23">
        <f>ROUND(SUM('UniRi_Plan za unos u SAP'!N51:N54),0)</f>
        <v>0</v>
      </c>
      <c r="J69" s="23"/>
      <c r="K69" s="23"/>
      <c r="L69" s="23"/>
      <c r="M69" s="23"/>
      <c r="N69" s="23"/>
      <c r="O69" s="23"/>
      <c r="P69" s="23"/>
    </row>
    <row r="70" spans="1:16" s="136" customFormat="1" x14ac:dyDescent="0.2">
      <c r="A70" s="141" t="s">
        <v>542</v>
      </c>
      <c r="B70" s="142" t="s">
        <v>543</v>
      </c>
      <c r="C70" s="113">
        <f t="shared" si="13"/>
        <v>13000</v>
      </c>
      <c r="D70" s="23"/>
      <c r="E70" s="23"/>
      <c r="F70" s="23">
        <f>ROUND(SUM('UniRi_Plan za unos u SAP'!N11:N16),0)</f>
        <v>13000</v>
      </c>
      <c r="G70" s="23">
        <f>ROUND('UniRi_Plan za unos u SAP'!N23,0)</f>
        <v>0</v>
      </c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6" customFormat="1" x14ac:dyDescent="0.2">
      <c r="A71" s="141" t="s">
        <v>544</v>
      </c>
      <c r="B71" s="142" t="s">
        <v>545</v>
      </c>
      <c r="C71" s="113">
        <f t="shared" si="13"/>
        <v>0</v>
      </c>
      <c r="D71" s="23"/>
      <c r="E71" s="23"/>
      <c r="F71" s="23">
        <f>ROUND(SUM('UniRi_Plan za unos u SAP'!N17:N18),0)</f>
        <v>0</v>
      </c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6" customFormat="1" x14ac:dyDescent="0.2">
      <c r="A72" s="141" t="s">
        <v>546</v>
      </c>
      <c r="B72" s="144" t="s">
        <v>547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6" customFormat="1" x14ac:dyDescent="0.2">
      <c r="A73" s="141" t="s">
        <v>548</v>
      </c>
      <c r="B73" s="142" t="s">
        <v>549</v>
      </c>
      <c r="C73" s="113">
        <f t="shared" si="13"/>
        <v>4747000</v>
      </c>
      <c r="D73" s="23"/>
      <c r="E73" s="23"/>
      <c r="F73" s="23"/>
      <c r="G73" s="23">
        <f>ROUND(SUM('UniRi_Plan za unos u SAP'!N25:N28),0)</f>
        <v>4747000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6" customFormat="1" x14ac:dyDescent="0.2">
      <c r="A74" s="141" t="s">
        <v>550</v>
      </c>
      <c r="B74" s="142" t="s">
        <v>551</v>
      </c>
      <c r="C74" s="113">
        <f t="shared" si="13"/>
        <v>764900</v>
      </c>
      <c r="D74" s="23"/>
      <c r="E74" s="23"/>
      <c r="F74" s="23">
        <f>ROUND(SUM('UniRi_Plan za unos u SAP'!N19:N20),0)</f>
        <v>764900</v>
      </c>
      <c r="G74" s="23"/>
      <c r="H74" s="23"/>
      <c r="I74" s="23"/>
      <c r="J74" s="23"/>
      <c r="K74" s="23"/>
      <c r="L74" s="23"/>
      <c r="M74" s="23">
        <f>ROUND(SUM('UniRi_Plan za unos u SAP'!N65:N72),0)</f>
        <v>0</v>
      </c>
      <c r="N74" s="23"/>
      <c r="O74" s="23"/>
      <c r="P74" s="23"/>
    </row>
    <row r="75" spans="1:16" s="136" customFormat="1" x14ac:dyDescent="0.2">
      <c r="A75" s="141" t="s">
        <v>552</v>
      </c>
      <c r="B75" s="142" t="s">
        <v>553</v>
      </c>
      <c r="C75" s="113">
        <f t="shared" si="13"/>
        <v>0</v>
      </c>
      <c r="D75" s="23"/>
      <c r="E75" s="23"/>
      <c r="F75" s="308"/>
      <c r="G75" s="23"/>
      <c r="H75" s="23"/>
      <c r="I75" s="23"/>
      <c r="J75" s="23"/>
      <c r="K75" s="23"/>
      <c r="L75" s="23"/>
      <c r="M75" s="23"/>
      <c r="N75" s="23"/>
      <c r="O75" s="23"/>
      <c r="P75" s="23"/>
    </row>
    <row r="76" spans="1:16" s="136" customFormat="1" ht="25.5" x14ac:dyDescent="0.2">
      <c r="A76" s="141" t="s">
        <v>554</v>
      </c>
      <c r="B76" s="142" t="s">
        <v>507</v>
      </c>
      <c r="C76" s="113">
        <f t="shared" si="13"/>
        <v>17357758</v>
      </c>
      <c r="D76" s="23">
        <f>ROUND('UniRi_Plan za unos u SAP'!N5,0)</f>
        <v>17357758</v>
      </c>
      <c r="E76" s="23">
        <f>ROUND('UniRi_Plan za unos u SAP'!N8,0)</f>
        <v>0</v>
      </c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6" customFormat="1" x14ac:dyDescent="0.2">
      <c r="A77" s="141" t="s">
        <v>555</v>
      </c>
      <c r="B77" s="142" t="s">
        <v>556</v>
      </c>
      <c r="C77" s="113">
        <f t="shared" si="13"/>
        <v>0</v>
      </c>
      <c r="D77" s="23"/>
      <c r="E77" s="23"/>
      <c r="F77" s="23"/>
      <c r="G77" s="23">
        <f>ROUND('UniRi_Plan za unos u SAP'!N29,0)</f>
        <v>0</v>
      </c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6" customFormat="1" x14ac:dyDescent="0.2">
      <c r="A78" s="141" t="s">
        <v>557</v>
      </c>
      <c r="B78" s="142" t="s">
        <v>558</v>
      </c>
      <c r="C78" s="113">
        <f t="shared" si="13"/>
        <v>0</v>
      </c>
      <c r="D78" s="23"/>
      <c r="E78" s="23"/>
      <c r="F78" s="23"/>
      <c r="G78" s="23">
        <f>ROUND('UniRi_Plan za unos u SAP'!N30,0)</f>
        <v>0</v>
      </c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6" customFormat="1" x14ac:dyDescent="0.2">
      <c r="A79" s="145" t="s">
        <v>559</v>
      </c>
      <c r="B79" s="146" t="s">
        <v>560</v>
      </c>
      <c r="C79" s="113">
        <f t="shared" si="13"/>
        <v>23145818</v>
      </c>
      <c r="D79" s="24">
        <f>SUM(D64:D78)</f>
        <v>17357758</v>
      </c>
      <c r="E79" s="24">
        <f>SUM(E64:E78)</f>
        <v>0</v>
      </c>
      <c r="F79" s="24">
        <f t="shared" ref="F79:P79" si="14">SUM(F64:F78)</f>
        <v>777900</v>
      </c>
      <c r="G79" s="24">
        <f t="shared" si="14"/>
        <v>4747000</v>
      </c>
      <c r="H79" s="24">
        <f t="shared" si="14"/>
        <v>127000</v>
      </c>
      <c r="I79" s="24">
        <f t="shared" si="14"/>
        <v>136160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6" customFormat="1" ht="25.5" x14ac:dyDescent="0.2">
      <c r="A80" s="141" t="s">
        <v>572</v>
      </c>
      <c r="B80" s="147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>
        <f>ROUND(SUM('UniRi_Plan za unos u SAP'!N75),0)</f>
        <v>0</v>
      </c>
      <c r="P80" s="23"/>
    </row>
    <row r="81" spans="1:16" s="136" customFormat="1" x14ac:dyDescent="0.2">
      <c r="A81" s="141" t="s">
        <v>574</v>
      </c>
      <c r="B81" s="147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>
        <f>ROUND(SUM('UniRi_Plan za unos u SAP'!N76:N77),0)</f>
        <v>0</v>
      </c>
      <c r="P81" s="23"/>
    </row>
    <row r="82" spans="1:16" s="136" customFormat="1" x14ac:dyDescent="0.2">
      <c r="A82" s="141" t="s">
        <v>561</v>
      </c>
      <c r="B82" s="147" t="s">
        <v>562</v>
      </c>
      <c r="C82" s="113">
        <f t="shared" si="13"/>
        <v>8400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>
        <f>ROUND(SUM('UniRi_Plan za unos u SAP'!N78:N81),0)</f>
        <v>8400</v>
      </c>
      <c r="P82" s="23"/>
    </row>
    <row r="83" spans="1:16" s="136" customFormat="1" x14ac:dyDescent="0.2">
      <c r="A83" s="141" t="s">
        <v>563</v>
      </c>
      <c r="B83" s="147" t="s">
        <v>564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>
        <f>ROUND(SUM('UniRi_Plan za unos u SAP'!N82:N85),0)</f>
        <v>0</v>
      </c>
      <c r="P83" s="23"/>
    </row>
    <row r="84" spans="1:16" s="136" customFormat="1" x14ac:dyDescent="0.2">
      <c r="A84" s="141" t="s">
        <v>565</v>
      </c>
      <c r="B84" s="147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>
        <f>ROUND(SUM('UniRi_Plan za unos u SAP'!N86),0)</f>
        <v>0</v>
      </c>
      <c r="P84" s="23"/>
    </row>
    <row r="85" spans="1:16" s="136" customFormat="1" ht="25.5" x14ac:dyDescent="0.2">
      <c r="A85" s="141" t="s">
        <v>576</v>
      </c>
      <c r="B85" s="147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6" customFormat="1" x14ac:dyDescent="0.2">
      <c r="A86" s="141" t="s">
        <v>578</v>
      </c>
      <c r="B86" s="147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>
        <f>ROUND(SUM('UniRi_Plan za unos u SAP'!N87),0)</f>
        <v>0</v>
      </c>
      <c r="P86" s="23"/>
    </row>
    <row r="87" spans="1:16" s="136" customFormat="1" x14ac:dyDescent="0.2">
      <c r="A87" s="141" t="s">
        <v>580</v>
      </c>
      <c r="B87" s="147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6" customFormat="1" ht="25.5" x14ac:dyDescent="0.2">
      <c r="A88" s="141" t="s">
        <v>582</v>
      </c>
      <c r="B88" s="147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6" customFormat="1" x14ac:dyDescent="0.2">
      <c r="A89" s="141" t="s">
        <v>584</v>
      </c>
      <c r="B89" s="147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6" customFormat="1" x14ac:dyDescent="0.2">
      <c r="A90" s="145" t="s">
        <v>567</v>
      </c>
      <c r="B90" s="146" t="s">
        <v>560</v>
      </c>
      <c r="C90" s="113">
        <f t="shared" si="13"/>
        <v>8400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8400</v>
      </c>
      <c r="P90" s="24">
        <f t="shared" si="15"/>
        <v>0</v>
      </c>
    </row>
    <row r="91" spans="1:16" s="136" customFormat="1" ht="25.5" x14ac:dyDescent="0.2">
      <c r="A91" s="148">
        <v>812</v>
      </c>
      <c r="B91" s="149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>
        <f>ROUND(SUM('UniRi_Plan za unos u SAP'!N90),0)</f>
        <v>0</v>
      </c>
    </row>
    <row r="92" spans="1:16" s="136" customFormat="1" ht="25.5" x14ac:dyDescent="0.2">
      <c r="A92" s="148">
        <v>814</v>
      </c>
      <c r="B92" s="149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6" customFormat="1" ht="25.5" x14ac:dyDescent="0.2">
      <c r="A93" s="148">
        <v>816</v>
      </c>
      <c r="B93" s="149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6" customFormat="1" x14ac:dyDescent="0.2">
      <c r="A94" s="148">
        <v>817</v>
      </c>
      <c r="B94" s="149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6" customFormat="1" x14ac:dyDescent="0.2">
      <c r="A95" s="148">
        <v>818</v>
      </c>
      <c r="B95" s="149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6" customFormat="1" x14ac:dyDescent="0.2">
      <c r="A96" s="148">
        <v>824</v>
      </c>
      <c r="B96" s="149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6" customFormat="1" ht="25.5" x14ac:dyDescent="0.2">
      <c r="A97" s="148">
        <v>831</v>
      </c>
      <c r="B97" s="149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6" customFormat="1" ht="25.5" x14ac:dyDescent="0.2">
      <c r="A98" s="148">
        <v>832</v>
      </c>
      <c r="B98" s="149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6" customFormat="1" ht="25.5" x14ac:dyDescent="0.2">
      <c r="A99" s="148">
        <v>834</v>
      </c>
      <c r="B99" s="149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6" customFormat="1" ht="25.5" x14ac:dyDescent="0.2">
      <c r="A100" s="148">
        <v>841</v>
      </c>
      <c r="B100" s="149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6" customFormat="1" ht="25.5" x14ac:dyDescent="0.2">
      <c r="A101" s="148">
        <v>842</v>
      </c>
      <c r="B101" s="149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6" customFormat="1" x14ac:dyDescent="0.2">
      <c r="A102" s="148">
        <v>843</v>
      </c>
      <c r="B102" s="149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6" customFormat="1" ht="25.5" x14ac:dyDescent="0.2">
      <c r="A103" s="148">
        <v>844</v>
      </c>
      <c r="B103" s="149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6" customFormat="1" ht="25.5" x14ac:dyDescent="0.2">
      <c r="A104" s="148">
        <v>845</v>
      </c>
      <c r="B104" s="149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6" customFormat="1" x14ac:dyDescent="0.2">
      <c r="A105" s="148">
        <v>847</v>
      </c>
      <c r="B105" s="149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6" customFormat="1" x14ac:dyDescent="0.2">
      <c r="A106" s="145" t="s">
        <v>569</v>
      </c>
      <c r="B106" s="146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6" customFormat="1" x14ac:dyDescent="0.25">
      <c r="A107" s="350" t="s">
        <v>570</v>
      </c>
      <c r="B107" s="350"/>
      <c r="C107" s="114">
        <f>SUM(D107:P107)</f>
        <v>23154218</v>
      </c>
      <c r="D107" s="114">
        <f>+D106+D90+D79</f>
        <v>17357758</v>
      </c>
      <c r="E107" s="114">
        <f>+E106+E90+E79</f>
        <v>0</v>
      </c>
      <c r="F107" s="114">
        <f t="shared" ref="F107:P107" si="17">+F106+F90+F79</f>
        <v>777900</v>
      </c>
      <c r="G107" s="114">
        <f t="shared" si="17"/>
        <v>4747000</v>
      </c>
      <c r="H107" s="114">
        <f t="shared" si="17"/>
        <v>127000</v>
      </c>
      <c r="I107" s="114">
        <f t="shared" si="17"/>
        <v>136160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0</v>
      </c>
      <c r="N107" s="114">
        <f t="shared" si="17"/>
        <v>0</v>
      </c>
      <c r="O107" s="114">
        <f t="shared" si="17"/>
        <v>8400</v>
      </c>
      <c r="P107" s="114">
        <f t="shared" si="17"/>
        <v>0</v>
      </c>
    </row>
    <row r="108" spans="1:22" x14ac:dyDescent="0.25">
      <c r="A108" s="97"/>
      <c r="B108" s="97"/>
      <c r="C108" s="97"/>
      <c r="D108" s="97"/>
      <c r="E108" s="97"/>
      <c r="F108" s="97"/>
      <c r="G108" s="150"/>
      <c r="H108" s="151"/>
      <c r="I108" s="151"/>
      <c r="J108" s="151"/>
      <c r="K108" s="151"/>
      <c r="L108" s="151"/>
      <c r="P108" s="137"/>
    </row>
    <row r="109" spans="1:22" s="136" customFormat="1" ht="15.75" x14ac:dyDescent="0.25">
      <c r="A109" s="345" t="s">
        <v>521</v>
      </c>
      <c r="B109" s="346"/>
      <c r="C109" s="347" t="s">
        <v>64</v>
      </c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9"/>
    </row>
    <row r="110" spans="1:22" s="136" customFormat="1" ht="89.25" x14ac:dyDescent="0.25">
      <c r="A110" s="138" t="s">
        <v>522</v>
      </c>
      <c r="B110" s="138" t="s">
        <v>523</v>
      </c>
      <c r="C110" s="139" t="s">
        <v>524</v>
      </c>
      <c r="D110" s="203" t="s">
        <v>633</v>
      </c>
      <c r="E110" s="203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2" t="s">
        <v>528</v>
      </c>
      <c r="L110" s="202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6" customFormat="1" x14ac:dyDescent="0.2">
      <c r="A111" s="141"/>
      <c r="B111" s="142" t="s">
        <v>16</v>
      </c>
      <c r="C111" s="113">
        <f t="shared" ref="C111:C117" si="18">SUM(D111:P111)</f>
        <v>305000</v>
      </c>
      <c r="D111" s="23">
        <f>ROUND('UniRi_Plan za unos u SAP'!O3,0)</f>
        <v>0</v>
      </c>
      <c r="E111" s="23">
        <f>ROUND('UniRi_Plan za unos u SAP'!O6,0)</f>
        <v>0</v>
      </c>
      <c r="F111" s="23">
        <f>ROUND('UniRi_Plan za unos u SAP'!O9,0)</f>
        <v>100000</v>
      </c>
      <c r="G111" s="23">
        <f>ROUND('UniRi_Plan za unos u SAP'!O21,0)</f>
        <v>200000</v>
      </c>
      <c r="H111" s="23">
        <f>ROUND('UniRi_Plan za unos u SAP'!O31,0)</f>
        <v>0</v>
      </c>
      <c r="I111" s="23">
        <f>ROUND('UniRi_Plan za unos u SAP'!O38,0)</f>
        <v>0</v>
      </c>
      <c r="J111" s="41"/>
      <c r="K111" s="23">
        <f>ROUND('UniRi_Plan za unos u SAP'!O55,0)</f>
        <v>0</v>
      </c>
      <c r="L111" s="23">
        <f>ROUND('UniRi_Plan za unos u SAP'!O59,0)</f>
        <v>0</v>
      </c>
      <c r="M111" s="23">
        <f>ROUND('UniRi_Plan za unos u SAP'!O63,0)</f>
        <v>5000</v>
      </c>
      <c r="N111" s="23"/>
      <c r="O111" s="23">
        <f>ROUND('UniRi_Plan za unos u SAP'!O73,0)</f>
        <v>0</v>
      </c>
      <c r="P111" s="23">
        <f>ROUND('UniRi_Plan za unos u SAP'!O88,0)</f>
        <v>0</v>
      </c>
      <c r="Q111" s="140"/>
      <c r="R111" s="140"/>
      <c r="S111" s="140"/>
      <c r="T111" s="140"/>
      <c r="U111" s="140"/>
      <c r="V111" s="140"/>
    </row>
    <row r="112" spans="1:22" s="136" customFormat="1" x14ac:dyDescent="0.2">
      <c r="A112" s="145"/>
      <c r="B112" s="146" t="s">
        <v>629</v>
      </c>
      <c r="C112" s="113">
        <f t="shared" si="18"/>
        <v>23469825</v>
      </c>
      <c r="D112" s="24">
        <f>+D132+D143</f>
        <v>17573365</v>
      </c>
      <c r="E112" s="24">
        <f t="shared" ref="E112:P112" si="19">+E132+E143</f>
        <v>0</v>
      </c>
      <c r="F112" s="24">
        <f t="shared" si="19"/>
        <v>827900</v>
      </c>
      <c r="G112" s="24">
        <f t="shared" si="19"/>
        <v>4797000</v>
      </c>
      <c r="H112" s="24">
        <f t="shared" si="19"/>
        <v>127000</v>
      </c>
      <c r="I112" s="24">
        <f t="shared" si="19"/>
        <v>136160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0</v>
      </c>
      <c r="N112" s="24">
        <f t="shared" si="19"/>
        <v>0</v>
      </c>
      <c r="O112" s="24">
        <f t="shared" si="19"/>
        <v>8400</v>
      </c>
      <c r="P112" s="24">
        <f t="shared" si="19"/>
        <v>0</v>
      </c>
    </row>
    <row r="113" spans="1:22" s="136" customFormat="1" x14ac:dyDescent="0.2">
      <c r="A113" s="141"/>
      <c r="B113" s="142" t="s">
        <v>632</v>
      </c>
      <c r="C113" s="113">
        <f t="shared" si="18"/>
        <v>0</v>
      </c>
      <c r="D113" s="23">
        <f>ROUND('UniRi_Plan za unos u SAP'!O4,0)</f>
        <v>0</v>
      </c>
      <c r="E113" s="23">
        <f>ROUND('UniRi_Plan za unos u SAP'!O7,0)</f>
        <v>0</v>
      </c>
      <c r="F113" s="23">
        <f>ROUND('UniRi_Plan za unos u SAP'!O10,0)</f>
        <v>0</v>
      </c>
      <c r="G113" s="23">
        <f>ROUND('UniRi_Plan za unos u SAP'!O22,0)</f>
        <v>0</v>
      </c>
      <c r="H113" s="23">
        <f>ROUND('UniRi_Plan za unos u SAP'!O32,0)</f>
        <v>0</v>
      </c>
      <c r="I113" s="23">
        <f>ROUND('UniRi_Plan za unos u SAP'!O39,0)</f>
        <v>0</v>
      </c>
      <c r="J113" s="41"/>
      <c r="K113" s="23">
        <f>ROUND('UniRi_Plan za unos u SAP'!O56,0)</f>
        <v>0</v>
      </c>
      <c r="L113" s="23">
        <f>ROUND('UniRi_Plan za unos u SAP'!O60,0)</f>
        <v>0</v>
      </c>
      <c r="M113" s="23">
        <f>ROUND('UniRi_Plan za unos u SAP'!O64,0)</f>
        <v>0</v>
      </c>
      <c r="N113" s="23"/>
      <c r="O113" s="23">
        <f>ROUND('UniRi_Plan za unos u SAP'!O74,0)</f>
        <v>0</v>
      </c>
      <c r="P113" s="23">
        <f>ROUND('UniRi_Plan za unos u SAP'!O89,0)</f>
        <v>0</v>
      </c>
      <c r="Q113" s="140"/>
      <c r="R113" s="140"/>
      <c r="S113" s="140"/>
      <c r="T113" s="140"/>
      <c r="U113" s="140"/>
      <c r="V113" s="140"/>
    </row>
    <row r="114" spans="1:22" s="136" customFormat="1" x14ac:dyDescent="0.2">
      <c r="A114" s="145"/>
      <c r="B114" s="146" t="s">
        <v>532</v>
      </c>
      <c r="C114" s="113">
        <f t="shared" si="18"/>
        <v>23774825</v>
      </c>
      <c r="D114" s="24">
        <f>+D111+D112+D113</f>
        <v>17573365</v>
      </c>
      <c r="E114" s="24">
        <f t="shared" ref="E114:P114" si="20">+E111+E112+E113</f>
        <v>0</v>
      </c>
      <c r="F114" s="24">
        <f t="shared" si="20"/>
        <v>927900</v>
      </c>
      <c r="G114" s="24">
        <f t="shared" si="20"/>
        <v>4997000</v>
      </c>
      <c r="H114" s="24">
        <f t="shared" si="20"/>
        <v>127000</v>
      </c>
      <c r="I114" s="24">
        <f t="shared" si="20"/>
        <v>136160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5000</v>
      </c>
      <c r="N114" s="24">
        <f t="shared" si="20"/>
        <v>0</v>
      </c>
      <c r="O114" s="24">
        <f t="shared" si="20"/>
        <v>8400</v>
      </c>
      <c r="P114" s="24">
        <f t="shared" si="20"/>
        <v>0</v>
      </c>
    </row>
    <row r="115" spans="1:22" s="136" customFormat="1" x14ac:dyDescent="0.2">
      <c r="A115" s="173"/>
      <c r="B115" s="174" t="s">
        <v>409</v>
      </c>
      <c r="C115" s="113">
        <f t="shared" si="18"/>
        <v>23774825</v>
      </c>
      <c r="D115" s="207">
        <f>'PLAN RASHODA'!D85</f>
        <v>17573365</v>
      </c>
      <c r="E115" s="207">
        <f>'PLAN RASHODA'!E85</f>
        <v>0</v>
      </c>
      <c r="F115" s="207">
        <f>'PLAN RASHODA'!F85</f>
        <v>927900</v>
      </c>
      <c r="G115" s="207">
        <f>'PLAN RASHODA'!G85</f>
        <v>4997000</v>
      </c>
      <c r="H115" s="207">
        <f>'PLAN RASHODA'!H85</f>
        <v>127000</v>
      </c>
      <c r="I115" s="207">
        <f>'PLAN RASHODA'!I85</f>
        <v>136160</v>
      </c>
      <c r="J115" s="208">
        <f>+'PLAN RASHODA'!J109</f>
        <v>0</v>
      </c>
      <c r="K115" s="207">
        <f>'PLAN RASHODA'!K85</f>
        <v>0</v>
      </c>
      <c r="L115" s="207">
        <f>'PLAN RASHODA'!L85</f>
        <v>0</v>
      </c>
      <c r="M115" s="207">
        <f>'PLAN RASHODA'!M85</f>
        <v>5000</v>
      </c>
      <c r="N115" s="207">
        <f>'PLAN RASHODA'!N85</f>
        <v>0</v>
      </c>
      <c r="O115" s="207">
        <f>'PLAN RASHODA'!O85</f>
        <v>8400</v>
      </c>
      <c r="P115" s="207">
        <f>'PLAN RASHODA'!P85</f>
        <v>0</v>
      </c>
      <c r="Q115" s="140"/>
      <c r="R115" s="140"/>
      <c r="S115" s="140"/>
      <c r="T115" s="140"/>
      <c r="U115" s="140"/>
      <c r="V115" s="140"/>
    </row>
    <row r="116" spans="1:22" s="136" customFormat="1" ht="13.5" thickBot="1" x14ac:dyDescent="0.25">
      <c r="A116" s="175"/>
      <c r="B116" s="176" t="s">
        <v>631</v>
      </c>
      <c r="C116" s="112">
        <f t="shared" si="18"/>
        <v>0</v>
      </c>
      <c r="D116" s="177">
        <f>+D114-D115</f>
        <v>0</v>
      </c>
      <c r="E116" s="177">
        <f t="shared" ref="E116:P116" si="21">+E114-E115</f>
        <v>0</v>
      </c>
      <c r="F116" s="177">
        <f t="shared" si="21"/>
        <v>0</v>
      </c>
      <c r="G116" s="177">
        <f t="shared" si="21"/>
        <v>0</v>
      </c>
      <c r="H116" s="177">
        <f t="shared" si="21"/>
        <v>0</v>
      </c>
      <c r="I116" s="177">
        <f t="shared" si="21"/>
        <v>0</v>
      </c>
      <c r="J116" s="184">
        <f t="shared" si="21"/>
        <v>0</v>
      </c>
      <c r="K116" s="177">
        <f t="shared" si="21"/>
        <v>0</v>
      </c>
      <c r="L116" s="177">
        <f t="shared" si="21"/>
        <v>0</v>
      </c>
      <c r="M116" s="177">
        <f t="shared" si="21"/>
        <v>0</v>
      </c>
      <c r="N116" s="177">
        <f t="shared" si="21"/>
        <v>0</v>
      </c>
      <c r="O116" s="177">
        <f t="shared" si="21"/>
        <v>0</v>
      </c>
      <c r="P116" s="177">
        <f t="shared" si="21"/>
        <v>0</v>
      </c>
    </row>
    <row r="117" spans="1:22" s="136" customFormat="1" x14ac:dyDescent="0.2">
      <c r="A117" s="143" t="s">
        <v>533</v>
      </c>
      <c r="B117" s="142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>
        <f>ROUND(SUM('UniRi_Plan za unos u SAP'!O40:O43),0)</f>
        <v>0</v>
      </c>
      <c r="J117" s="23"/>
      <c r="K117" s="23"/>
      <c r="L117" s="23"/>
      <c r="M117" s="23"/>
      <c r="N117" s="23"/>
      <c r="O117" s="23"/>
      <c r="P117" s="23"/>
    </row>
    <row r="118" spans="1:22" s="136" customFormat="1" ht="25.5" x14ac:dyDescent="0.2">
      <c r="A118" s="141" t="s">
        <v>535</v>
      </c>
      <c r="B118" s="142" t="s">
        <v>536</v>
      </c>
      <c r="C118" s="113">
        <f t="shared" ref="C118:C159" si="22">SUM(D118:P118)</f>
        <v>258160</v>
      </c>
      <c r="D118" s="23"/>
      <c r="E118" s="23"/>
      <c r="F118" s="23"/>
      <c r="G118" s="23"/>
      <c r="H118" s="309">
        <f>ROUND(SUM('UniRi_Plan za unos u SAP'!O33:O37),0)</f>
        <v>127000</v>
      </c>
      <c r="I118" s="23">
        <f>ROUND(SUM('UniRi_Plan za unos u SAP'!O44:O45),0)</f>
        <v>131160</v>
      </c>
      <c r="J118" s="157"/>
      <c r="K118" s="309">
        <f>ROUND(SUM('UniRi_Plan za unos u SAP'!O57:O58),0)</f>
        <v>0</v>
      </c>
      <c r="L118" s="309">
        <f>ROUND(SUM('UniRi_Plan za unos u SAP'!O61:O62),0)</f>
        <v>0</v>
      </c>
      <c r="M118" s="23"/>
      <c r="N118" s="23"/>
      <c r="O118" s="23"/>
      <c r="P118" s="23"/>
    </row>
    <row r="119" spans="1:22" s="136" customFormat="1" x14ac:dyDescent="0.2">
      <c r="A119" s="141" t="s">
        <v>537</v>
      </c>
      <c r="B119" s="142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>
        <f>ROUND(SUM('UniRi_Plan za unos u SAP'!O46:O47),0)</f>
        <v>0</v>
      </c>
      <c r="J119" s="23"/>
      <c r="K119" s="23"/>
      <c r="L119" s="23"/>
      <c r="M119" s="23"/>
      <c r="N119" s="23"/>
      <c r="O119" s="23"/>
      <c r="P119" s="23"/>
    </row>
    <row r="120" spans="1:22" s="136" customFormat="1" ht="25.5" x14ac:dyDescent="0.2">
      <c r="A120" s="141" t="s">
        <v>637</v>
      </c>
      <c r="B120" s="142" t="s">
        <v>638</v>
      </c>
      <c r="C120" s="113">
        <f t="shared" si="22"/>
        <v>5000</v>
      </c>
      <c r="D120" s="23"/>
      <c r="E120" s="23"/>
      <c r="F120" s="23"/>
      <c r="G120" s="23"/>
      <c r="H120" s="23"/>
      <c r="I120" s="23">
        <f>ROUND(SUM('UniRi_Plan za unos u SAP'!O48:O49),0)</f>
        <v>5000</v>
      </c>
      <c r="J120" s="23"/>
      <c r="K120" s="23"/>
      <c r="L120" s="23"/>
      <c r="M120" s="23"/>
      <c r="N120" s="23"/>
      <c r="O120" s="23"/>
      <c r="P120" s="23"/>
    </row>
    <row r="121" spans="1:22" s="136" customFormat="1" x14ac:dyDescent="0.2">
      <c r="A121" s="141" t="s">
        <v>539</v>
      </c>
      <c r="B121" s="142" t="s">
        <v>540</v>
      </c>
      <c r="C121" s="113">
        <f t="shared" si="22"/>
        <v>0</v>
      </c>
      <c r="D121" s="23"/>
      <c r="E121" s="23"/>
      <c r="F121" s="23"/>
      <c r="G121" s="23"/>
      <c r="H121" s="157"/>
      <c r="I121" s="23">
        <f>ROUND(SUM('UniRi_Plan za unos u SAP'!O50),0)</f>
        <v>0</v>
      </c>
      <c r="J121" s="157"/>
      <c r="K121" s="157"/>
      <c r="L121" s="157"/>
      <c r="M121" s="23"/>
      <c r="N121" s="23"/>
      <c r="O121" s="23"/>
      <c r="P121" s="23"/>
    </row>
    <row r="122" spans="1:22" s="136" customFormat="1" x14ac:dyDescent="0.2">
      <c r="A122" s="141" t="s">
        <v>541</v>
      </c>
      <c r="B122" s="142" t="s">
        <v>63</v>
      </c>
      <c r="C122" s="113">
        <f t="shared" si="22"/>
        <v>0</v>
      </c>
      <c r="D122" s="23"/>
      <c r="E122" s="23"/>
      <c r="F122" s="23"/>
      <c r="G122" s="23"/>
      <c r="H122" s="23"/>
      <c r="I122" s="23">
        <f>ROUND(SUM('UniRi_Plan za unos u SAP'!O51:O54),0)</f>
        <v>0</v>
      </c>
      <c r="J122" s="23"/>
      <c r="K122" s="23"/>
      <c r="L122" s="23"/>
      <c r="M122" s="23"/>
      <c r="N122" s="23"/>
      <c r="O122" s="23"/>
      <c r="P122" s="23"/>
    </row>
    <row r="123" spans="1:22" s="136" customFormat="1" x14ac:dyDescent="0.2">
      <c r="A123" s="141" t="s">
        <v>542</v>
      </c>
      <c r="B123" s="142" t="s">
        <v>543</v>
      </c>
      <c r="C123" s="113">
        <f t="shared" si="22"/>
        <v>13000</v>
      </c>
      <c r="D123" s="23"/>
      <c r="E123" s="23"/>
      <c r="F123" s="23">
        <f>ROUND(SUM('UniRi_Plan za unos u SAP'!O11:O16),0)</f>
        <v>13000</v>
      </c>
      <c r="G123" s="23">
        <f>ROUND('UniRi_Plan za unos u SAP'!O23,0)</f>
        <v>0</v>
      </c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6" customFormat="1" x14ac:dyDescent="0.2">
      <c r="A124" s="141" t="s">
        <v>544</v>
      </c>
      <c r="B124" s="142" t="s">
        <v>545</v>
      </c>
      <c r="C124" s="113">
        <f t="shared" si="22"/>
        <v>0</v>
      </c>
      <c r="D124" s="23"/>
      <c r="E124" s="23"/>
      <c r="F124" s="23">
        <f>ROUND(SUM('UniRi_Plan za unos u SAP'!O17:O18),0)</f>
        <v>0</v>
      </c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6" customFormat="1" x14ac:dyDescent="0.2">
      <c r="A125" s="141" t="s">
        <v>546</v>
      </c>
      <c r="B125" s="144" t="s">
        <v>547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6" customFormat="1" x14ac:dyDescent="0.2">
      <c r="A126" s="141" t="s">
        <v>548</v>
      </c>
      <c r="B126" s="142" t="s">
        <v>549</v>
      </c>
      <c r="C126" s="113">
        <f t="shared" si="22"/>
        <v>4797000</v>
      </c>
      <c r="D126" s="23"/>
      <c r="E126" s="23"/>
      <c r="F126" s="23"/>
      <c r="G126" s="23">
        <f>ROUND(SUM('UniRi_Plan za unos u SAP'!O25:O28),0)</f>
        <v>4797000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6" customFormat="1" x14ac:dyDescent="0.2">
      <c r="A127" s="141" t="s">
        <v>550</v>
      </c>
      <c r="B127" s="142" t="s">
        <v>551</v>
      </c>
      <c r="C127" s="113">
        <f t="shared" si="22"/>
        <v>814900</v>
      </c>
      <c r="D127" s="23"/>
      <c r="E127" s="23"/>
      <c r="F127" s="23">
        <f>ROUND(SUM('UniRi_Plan za unos u SAP'!O19:O20),0)</f>
        <v>814900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6" customFormat="1" x14ac:dyDescent="0.2">
      <c r="A128" s="141" t="s">
        <v>552</v>
      </c>
      <c r="B128" s="142" t="s">
        <v>553</v>
      </c>
      <c r="C128" s="113">
        <f t="shared" si="22"/>
        <v>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>
        <f>ROUND(SUM('UniRi_Plan za unos u SAP'!O65:O72),0)</f>
        <v>0</v>
      </c>
      <c r="N128" s="23"/>
      <c r="O128" s="23"/>
      <c r="P128" s="23"/>
    </row>
    <row r="129" spans="1:16" s="136" customFormat="1" x14ac:dyDescent="0.2">
      <c r="A129" s="141" t="s">
        <v>554</v>
      </c>
      <c r="B129" s="197" t="s">
        <v>507</v>
      </c>
      <c r="C129" s="113">
        <f>SUM(D129:P129)</f>
        <v>17573365</v>
      </c>
      <c r="D129" s="23">
        <f>ROUND('UniRi_Plan za unos u SAP'!O5,0)</f>
        <v>17573365</v>
      </c>
      <c r="E129" s="308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6" customFormat="1" x14ac:dyDescent="0.2">
      <c r="A130" s="141" t="s">
        <v>555</v>
      </c>
      <c r="B130" s="142" t="s">
        <v>556</v>
      </c>
      <c r="C130" s="113">
        <f t="shared" si="22"/>
        <v>0</v>
      </c>
      <c r="D130" s="23"/>
      <c r="E130" s="23"/>
      <c r="F130" s="23"/>
      <c r="G130" s="23">
        <f>ROUND('UniRi_Plan za unos u SAP'!O29,0)</f>
        <v>0</v>
      </c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6" customFormat="1" x14ac:dyDescent="0.2">
      <c r="A131" s="141" t="s">
        <v>557</v>
      </c>
      <c r="B131" s="142" t="s">
        <v>558</v>
      </c>
      <c r="C131" s="113">
        <f t="shared" si="22"/>
        <v>0</v>
      </c>
      <c r="D131" s="23"/>
      <c r="E131" s="23"/>
      <c r="F131" s="23"/>
      <c r="G131" s="23">
        <f>ROUND('UniRi_Plan za unos u SAP'!O30,0)</f>
        <v>0</v>
      </c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6" customFormat="1" x14ac:dyDescent="0.2">
      <c r="A132" s="145" t="s">
        <v>559</v>
      </c>
      <c r="B132" s="146" t="s">
        <v>560</v>
      </c>
      <c r="C132" s="113">
        <f t="shared" si="22"/>
        <v>23461425</v>
      </c>
      <c r="D132" s="24">
        <f>SUM(D117:D131)</f>
        <v>17573365</v>
      </c>
      <c r="E132" s="24">
        <f>SUM(E117:E131)</f>
        <v>0</v>
      </c>
      <c r="F132" s="24">
        <f t="shared" ref="F132:P132" si="23">SUM(F117:F131)</f>
        <v>827900</v>
      </c>
      <c r="G132" s="24">
        <f t="shared" si="23"/>
        <v>4797000</v>
      </c>
      <c r="H132" s="24">
        <f t="shared" si="23"/>
        <v>127000</v>
      </c>
      <c r="I132" s="24">
        <f t="shared" si="23"/>
        <v>136160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6" customFormat="1" ht="25.5" x14ac:dyDescent="0.2">
      <c r="A133" s="141" t="s">
        <v>572</v>
      </c>
      <c r="B133" s="147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>
        <f>ROUND(SUM('UniRi_Plan za unos u SAP'!O75),0)</f>
        <v>0</v>
      </c>
      <c r="P133" s="23"/>
    </row>
    <row r="134" spans="1:16" s="136" customFormat="1" x14ac:dyDescent="0.2">
      <c r="A134" s="141" t="s">
        <v>574</v>
      </c>
      <c r="B134" s="147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>
        <f>ROUND(SUM('UniRi_Plan za unos u SAP'!O76:O77),0)</f>
        <v>0</v>
      </c>
      <c r="P134" s="23"/>
    </row>
    <row r="135" spans="1:16" s="136" customFormat="1" x14ac:dyDescent="0.2">
      <c r="A135" s="141" t="s">
        <v>561</v>
      </c>
      <c r="B135" s="147" t="s">
        <v>562</v>
      </c>
      <c r="C135" s="113">
        <f t="shared" si="22"/>
        <v>8400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>
        <f>ROUND(SUM('UniRi_Plan za unos u SAP'!O78:O81),0)</f>
        <v>8400</v>
      </c>
      <c r="P135" s="23"/>
    </row>
    <row r="136" spans="1:16" s="136" customFormat="1" x14ac:dyDescent="0.2">
      <c r="A136" s="141" t="s">
        <v>563</v>
      </c>
      <c r="B136" s="147" t="s">
        <v>564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>
        <f>ROUND(SUM('UniRi_Plan za unos u SAP'!O82:O85),0)</f>
        <v>0</v>
      </c>
      <c r="P136" s="23"/>
    </row>
    <row r="137" spans="1:16" s="136" customFormat="1" x14ac:dyDescent="0.2">
      <c r="A137" s="141" t="s">
        <v>565</v>
      </c>
      <c r="B137" s="147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>
        <f>ROUND(SUM('UniRi_Plan za unos u SAP'!O86),0)</f>
        <v>0</v>
      </c>
      <c r="P137" s="23"/>
    </row>
    <row r="138" spans="1:16" s="136" customFormat="1" ht="25.5" x14ac:dyDescent="0.2">
      <c r="A138" s="141" t="s">
        <v>576</v>
      </c>
      <c r="B138" s="147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6" customFormat="1" x14ac:dyDescent="0.2">
      <c r="A139" s="141" t="s">
        <v>578</v>
      </c>
      <c r="B139" s="147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>
        <f>ROUND(SUM('UniRi_Plan za unos u SAP'!O87),0)</f>
        <v>0</v>
      </c>
      <c r="P139" s="23"/>
    </row>
    <row r="140" spans="1:16" s="136" customFormat="1" x14ac:dyDescent="0.2">
      <c r="A140" s="141" t="s">
        <v>580</v>
      </c>
      <c r="B140" s="147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6" customFormat="1" ht="25.5" x14ac:dyDescent="0.2">
      <c r="A141" s="141" t="s">
        <v>582</v>
      </c>
      <c r="B141" s="147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6" customFormat="1" x14ac:dyDescent="0.2">
      <c r="A142" s="141" t="s">
        <v>584</v>
      </c>
      <c r="B142" s="147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6" customFormat="1" x14ac:dyDescent="0.2">
      <c r="A143" s="145" t="s">
        <v>567</v>
      </c>
      <c r="B143" s="146" t="s">
        <v>560</v>
      </c>
      <c r="C143" s="113">
        <f t="shared" si="22"/>
        <v>8400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8400</v>
      </c>
      <c r="P143" s="24">
        <f t="shared" si="24"/>
        <v>0</v>
      </c>
    </row>
    <row r="144" spans="1:16" s="136" customFormat="1" ht="25.5" x14ac:dyDescent="0.2">
      <c r="A144" s="148">
        <v>812</v>
      </c>
      <c r="B144" s="149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>
        <f>ROUND('UniRi_Plan za unos u SAP'!O90,0)</f>
        <v>0</v>
      </c>
    </row>
    <row r="145" spans="1:16" s="136" customFormat="1" ht="25.5" x14ac:dyDescent="0.2">
      <c r="A145" s="148">
        <v>814</v>
      </c>
      <c r="B145" s="149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6" customFormat="1" ht="25.5" x14ac:dyDescent="0.2">
      <c r="A146" s="148">
        <v>816</v>
      </c>
      <c r="B146" s="149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6" customFormat="1" x14ac:dyDescent="0.2">
      <c r="A147" s="148">
        <v>817</v>
      </c>
      <c r="B147" s="149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6" customFormat="1" x14ac:dyDescent="0.2">
      <c r="A148" s="148">
        <v>818</v>
      </c>
      <c r="B148" s="149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6" customFormat="1" x14ac:dyDescent="0.2">
      <c r="A149" s="148">
        <v>824</v>
      </c>
      <c r="B149" s="149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6" customFormat="1" ht="25.5" x14ac:dyDescent="0.2">
      <c r="A150" s="148">
        <v>831</v>
      </c>
      <c r="B150" s="149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6" customFormat="1" ht="25.5" x14ac:dyDescent="0.2">
      <c r="A151" s="148">
        <v>832</v>
      </c>
      <c r="B151" s="149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6" customFormat="1" ht="25.5" x14ac:dyDescent="0.2">
      <c r="A152" s="148">
        <v>834</v>
      </c>
      <c r="B152" s="149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6" customFormat="1" ht="25.5" x14ac:dyDescent="0.2">
      <c r="A153" s="148">
        <v>841</v>
      </c>
      <c r="B153" s="149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6" customFormat="1" ht="25.5" x14ac:dyDescent="0.2">
      <c r="A154" s="148">
        <v>842</v>
      </c>
      <c r="B154" s="149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6" customFormat="1" x14ac:dyDescent="0.2">
      <c r="A155" s="148">
        <v>843</v>
      </c>
      <c r="B155" s="149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6" customFormat="1" ht="25.5" x14ac:dyDescent="0.2">
      <c r="A156" s="148">
        <v>844</v>
      </c>
      <c r="B156" s="149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6" customFormat="1" ht="25.5" x14ac:dyDescent="0.2">
      <c r="A157" s="148">
        <v>845</v>
      </c>
      <c r="B157" s="149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6" customFormat="1" x14ac:dyDescent="0.2">
      <c r="A158" s="148">
        <v>847</v>
      </c>
      <c r="B158" s="149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6" customFormat="1" x14ac:dyDescent="0.2">
      <c r="A159" s="145" t="s">
        <v>569</v>
      </c>
      <c r="B159" s="146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6" customFormat="1" ht="21" customHeight="1" x14ac:dyDescent="0.25">
      <c r="A160" s="350" t="s">
        <v>570</v>
      </c>
      <c r="B160" s="350"/>
      <c r="C160" s="114">
        <f>SUM(D160:P160)</f>
        <v>23469825</v>
      </c>
      <c r="D160" s="114">
        <f>+D159+D143+D132</f>
        <v>17573365</v>
      </c>
      <c r="E160" s="114">
        <f>+E159+E143+E132</f>
        <v>0</v>
      </c>
      <c r="F160" s="114">
        <f t="shared" ref="F160:P160" si="26">+F159+F143+F132</f>
        <v>827900</v>
      </c>
      <c r="G160" s="114">
        <f t="shared" si="26"/>
        <v>4797000</v>
      </c>
      <c r="H160" s="114">
        <f t="shared" si="26"/>
        <v>127000</v>
      </c>
      <c r="I160" s="114">
        <f t="shared" si="26"/>
        <v>136160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0</v>
      </c>
      <c r="N160" s="114">
        <f t="shared" si="26"/>
        <v>0</v>
      </c>
      <c r="O160" s="114">
        <f t="shared" si="26"/>
        <v>8400</v>
      </c>
      <c r="P160" s="114">
        <f t="shared" si="26"/>
        <v>0</v>
      </c>
    </row>
    <row r="161" spans="1:16" x14ac:dyDescent="0.25">
      <c r="A161" s="97"/>
      <c r="B161" s="97"/>
      <c r="C161" s="97"/>
      <c r="D161" s="97"/>
      <c r="E161" s="97"/>
      <c r="F161" s="97"/>
      <c r="G161" s="150"/>
      <c r="H161" s="151"/>
      <c r="I161" s="151"/>
      <c r="J161" s="151"/>
      <c r="K161" s="151"/>
      <c r="L161" s="151"/>
      <c r="P161" s="137"/>
    </row>
    <row r="162" spans="1:16" x14ac:dyDescent="0.25">
      <c r="F162" s="25"/>
      <c r="G162" s="98"/>
      <c r="H162" s="152"/>
      <c r="I162" s="152"/>
      <c r="J162" s="152"/>
      <c r="K162" s="152"/>
      <c r="L162" s="152"/>
    </row>
    <row r="163" spans="1:16" x14ac:dyDescent="0.25">
      <c r="F163" s="25"/>
      <c r="G163" s="153"/>
      <c r="H163" s="154"/>
      <c r="I163" s="154"/>
      <c r="J163" s="154"/>
      <c r="K163" s="154"/>
      <c r="L163" s="154"/>
    </row>
    <row r="164" spans="1:16" x14ac:dyDescent="0.25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 x14ac:dyDescent="0.25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 x14ac:dyDescent="0.25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 x14ac:dyDescent="0.25">
      <c r="A167" s="25"/>
      <c r="B167" s="25"/>
      <c r="C167" s="25"/>
      <c r="D167" s="25"/>
      <c r="E167" s="25"/>
      <c r="F167" s="25"/>
    </row>
    <row r="168" spans="1:16" x14ac:dyDescent="0.25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 x14ac:dyDescent="0.25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 x14ac:dyDescent="0.25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 x14ac:dyDescent="0.25">
      <c r="A171" s="25"/>
      <c r="B171" s="25"/>
      <c r="C171" s="25"/>
      <c r="D171" s="25"/>
      <c r="E171" s="25"/>
      <c r="F171" s="25"/>
      <c r="G171" s="99"/>
      <c r="H171" s="155"/>
      <c r="I171" s="155"/>
      <c r="J171" s="155"/>
      <c r="K171" s="155"/>
      <c r="L171" s="155"/>
    </row>
    <row r="172" spans="1:16" x14ac:dyDescent="0.25">
      <c r="G172" s="153"/>
      <c r="H172" s="156"/>
      <c r="I172" s="156"/>
      <c r="J172" s="156"/>
      <c r="K172" s="156"/>
      <c r="L172" s="156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IV3687"/>
  <sheetViews>
    <sheetView zoomScale="90" zoomScaleNormal="90" zoomScaleSheetLayoutView="80" workbookViewId="0">
      <pane xSplit="3" ySplit="3" topLeftCell="D204" activePane="bottomRight" state="frozen"/>
      <selection pane="topRight" activeCell="D1" sqref="D1"/>
      <selection pane="bottomLeft" activeCell="A4" sqref="A4"/>
      <selection pane="bottomRight" activeCell="C95" sqref="C95"/>
    </sheetView>
  </sheetViews>
  <sheetFormatPr defaultColWidth="11.42578125" defaultRowHeight="12.75" x14ac:dyDescent="0.2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 x14ac:dyDescent="0.25">
      <c r="A1" s="351" t="s">
        <v>369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</row>
    <row r="2" spans="1:256" s="118" customFormat="1" ht="71.45" customHeight="1" x14ac:dyDescent="0.2">
      <c r="A2" s="117" t="s">
        <v>370</v>
      </c>
      <c r="B2" s="117" t="s">
        <v>371</v>
      </c>
      <c r="C2" s="21" t="s">
        <v>634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 x14ac:dyDescent="0.25">
      <c r="A3" s="187"/>
      <c r="B3" s="187" t="s">
        <v>630</v>
      </c>
      <c r="C3" s="188">
        <f>SUM(D3:P3)</f>
        <v>23504328</v>
      </c>
      <c r="D3" s="189">
        <f>D4+D42</f>
        <v>17302868</v>
      </c>
      <c r="E3" s="189">
        <f t="shared" ref="E3:P3" si="0">E4+E42</f>
        <v>0</v>
      </c>
      <c r="F3" s="189">
        <f t="shared" si="0"/>
        <v>927900</v>
      </c>
      <c r="G3" s="189">
        <f t="shared" si="0"/>
        <v>4997000</v>
      </c>
      <c r="H3" s="189">
        <f t="shared" si="0"/>
        <v>127000</v>
      </c>
      <c r="I3" s="189">
        <f t="shared" si="0"/>
        <v>136160</v>
      </c>
      <c r="J3" s="189">
        <f t="shared" si="0"/>
        <v>0</v>
      </c>
      <c r="K3" s="189">
        <f t="shared" si="0"/>
        <v>0</v>
      </c>
      <c r="L3" s="189">
        <f t="shared" si="0"/>
        <v>0</v>
      </c>
      <c r="M3" s="189">
        <f t="shared" si="0"/>
        <v>5000</v>
      </c>
      <c r="N3" s="189">
        <f t="shared" si="0"/>
        <v>0</v>
      </c>
      <c r="O3" s="189">
        <f t="shared" si="0"/>
        <v>8400</v>
      </c>
      <c r="P3" s="189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 x14ac:dyDescent="0.2">
      <c r="A4" s="190">
        <v>3</v>
      </c>
      <c r="B4" s="191" t="s">
        <v>373</v>
      </c>
      <c r="C4" s="192">
        <f>ROUND(SUM(D4:P4),0)</f>
        <v>23208928</v>
      </c>
      <c r="D4" s="193">
        <f t="shared" ref="D4:P4" si="1">D5+D9+D15+D19+D23+D31+D34+D39</f>
        <v>17172868</v>
      </c>
      <c r="E4" s="193">
        <f t="shared" si="1"/>
        <v>0</v>
      </c>
      <c r="F4" s="193">
        <f t="shared" si="1"/>
        <v>917900</v>
      </c>
      <c r="G4" s="193">
        <f t="shared" si="1"/>
        <v>4855000</v>
      </c>
      <c r="H4" s="193">
        <f t="shared" si="1"/>
        <v>122000</v>
      </c>
      <c r="I4" s="193">
        <f t="shared" si="1"/>
        <v>136160</v>
      </c>
      <c r="J4" s="193">
        <f t="shared" si="1"/>
        <v>0</v>
      </c>
      <c r="K4" s="193">
        <f t="shared" si="1"/>
        <v>0</v>
      </c>
      <c r="L4" s="193">
        <f t="shared" si="1"/>
        <v>0</v>
      </c>
      <c r="M4" s="193">
        <f t="shared" si="1"/>
        <v>5000</v>
      </c>
      <c r="N4" s="193">
        <f t="shared" si="1"/>
        <v>0</v>
      </c>
      <c r="O4" s="193">
        <f t="shared" si="1"/>
        <v>0</v>
      </c>
      <c r="P4" s="193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 x14ac:dyDescent="0.2">
      <c r="A5" s="37">
        <v>31</v>
      </c>
      <c r="B5" s="38" t="s">
        <v>374</v>
      </c>
      <c r="C5" s="122">
        <f t="shared" ref="C5:C63" si="2">ROUND(SUM(D5:P5),0)</f>
        <v>19296209</v>
      </c>
      <c r="D5" s="39">
        <f t="shared" ref="D5:P5" si="3">SUM(D6:D8)</f>
        <v>15375849</v>
      </c>
      <c r="E5" s="39">
        <f t="shared" si="3"/>
        <v>0</v>
      </c>
      <c r="F5" s="39">
        <f t="shared" si="3"/>
        <v>170200</v>
      </c>
      <c r="G5" s="39">
        <f t="shared" si="3"/>
        <v>3715000</v>
      </c>
      <c r="H5" s="39">
        <f t="shared" si="3"/>
        <v>0</v>
      </c>
      <c r="I5" s="39">
        <f t="shared" si="3"/>
        <v>35160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 x14ac:dyDescent="0.2">
      <c r="A6" s="125">
        <v>311</v>
      </c>
      <c r="B6" s="125" t="s">
        <v>407</v>
      </c>
      <c r="C6" s="121">
        <f>ROUND(SUM(D6:P6),0)</f>
        <v>15963387</v>
      </c>
      <c r="D6" s="158">
        <f>ROUND(SUM('UniRi_Plan za unos u SAP'!M94,SUM('UniRi_Plan za unos u SAP'!M107:M110)),0)</f>
        <v>12813207</v>
      </c>
      <c r="E6" s="158">
        <f>ROUND('UniRi_Plan za unos u SAP'!M503,0)</f>
        <v>0</v>
      </c>
      <c r="F6" s="158">
        <f>ROUND(SUM('UniRi_Plan za unos u SAP'!M191,'UniRi_Plan za unos u SAP'!M295,'UniRi_Plan za unos u SAP'!M296),0)</f>
        <v>120000</v>
      </c>
      <c r="G6" s="158">
        <f>ROUND(SUM('UniRi_Plan za unos u SAP'!M210,'UniRi_Plan za unos u SAP'!M357:M358),0)</f>
        <v>3000000</v>
      </c>
      <c r="H6" s="158">
        <f>ROUND(SUM('UniRi_Plan za unos u SAP'!M227),0)</f>
        <v>0</v>
      </c>
      <c r="I6" s="158">
        <f>ROUND(SUM('UniRi_Plan za unos u SAP'!M270,'UniRi_Plan za unos u SAP'!M419),0)</f>
        <v>30180</v>
      </c>
      <c r="J6" s="158"/>
      <c r="K6" s="158"/>
      <c r="L6" s="158">
        <f>ROUND(SUM('UniRi_Plan za unos u SAP'!M528,'UniRi_Plan za unos u SAP'!M559),0)</f>
        <v>0</v>
      </c>
      <c r="M6" s="158">
        <f>ROUND(SUM('UniRi_Plan za unos u SAP'!M461),0)</f>
        <v>0</v>
      </c>
      <c r="N6" s="158"/>
      <c r="O6" s="158"/>
      <c r="P6" s="158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 x14ac:dyDescent="0.2">
      <c r="A7" s="126">
        <v>312</v>
      </c>
      <c r="B7" s="35" t="s">
        <v>89</v>
      </c>
      <c r="C7" s="41">
        <f t="shared" si="2"/>
        <v>616132</v>
      </c>
      <c r="D7" s="158">
        <f>ROUND(SUM('UniRi_Plan za unos u SAP'!M95,'UniRi_Plan za unos u SAP'!M111),0)</f>
        <v>365732</v>
      </c>
      <c r="E7" s="158"/>
      <c r="F7" s="158">
        <f>ROUND(SUM('UniRi_Plan za unos u SAP'!M192,'UniRi_Plan za unos u SAP'!M297),0)</f>
        <v>30400</v>
      </c>
      <c r="G7" s="158">
        <f>ROUND(SUM('UniRi_Plan za unos u SAP'!M359),0)</f>
        <v>220000</v>
      </c>
      <c r="H7" s="158">
        <f>ROUND(SUM('UniRi_Plan za unos u SAP'!M228),0)</f>
        <v>0</v>
      </c>
      <c r="I7" s="158">
        <f>ROUND(SUM('UniRi_Plan za unos u SAP'!M420),0)</f>
        <v>0</v>
      </c>
      <c r="J7" s="158"/>
      <c r="K7" s="158"/>
      <c r="L7" s="158">
        <f>ROUND(SUM('UniRi_Plan za unos u SAP'!M560),0)</f>
        <v>0</v>
      </c>
      <c r="M7" s="158"/>
      <c r="N7" s="158"/>
      <c r="O7" s="158"/>
      <c r="P7" s="158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 x14ac:dyDescent="0.2">
      <c r="A8" s="127">
        <v>313</v>
      </c>
      <c r="B8" s="35" t="s">
        <v>509</v>
      </c>
      <c r="C8" s="41">
        <f t="shared" si="2"/>
        <v>2716690</v>
      </c>
      <c r="D8" s="158">
        <f>ROUND(SUM('UniRi_Plan za unos u SAP'!M96,'UniRi_Plan za unos u SAP'!M97,SUM('UniRi_Plan za unos u SAP'!M112:M114)),0)</f>
        <v>2196910</v>
      </c>
      <c r="E8" s="158">
        <f>ROUND(SUM('UniRi_Plan za unos u SAP'!M504:M505),0)</f>
        <v>0</v>
      </c>
      <c r="F8" s="158">
        <f>ROUND(SUM('UniRi_Plan za unos u SAP'!M193,'UniRi_Plan za unos u SAP'!M194,'UniRi_Plan za unos u SAP'!M298,'UniRi_Plan za unos u SAP'!M299,'UniRi_Plan za unos u SAP'!M300),0)</f>
        <v>19800</v>
      </c>
      <c r="G8" s="158">
        <f>ROUND(SUM('UniRi_Plan za unos u SAP'!M211:M212,'UniRi_Plan za unos u SAP'!M360:M362),0)</f>
        <v>495000</v>
      </c>
      <c r="H8" s="158">
        <f>ROUND(SUM('UniRi_Plan za unos u SAP'!M229:M231),0)</f>
        <v>0</v>
      </c>
      <c r="I8" s="158">
        <f>ROUND(SUM('UniRi_Plan za unos u SAP'!M271:M273,'UniRi_Plan za unos u SAP'!M421:M423),0)</f>
        <v>4980</v>
      </c>
      <c r="J8" s="158"/>
      <c r="K8" s="158"/>
      <c r="L8" s="158">
        <f>ROUND(SUM('UniRi_Plan za unos u SAP'!M529:M530,'UniRi_Plan za unos u SAP'!M561:M562),0)</f>
        <v>0</v>
      </c>
      <c r="M8" s="158">
        <f>ROUND(SUM('UniRi_Plan za unos u SAP'!M462:M464),0)</f>
        <v>0</v>
      </c>
      <c r="N8" s="158"/>
      <c r="O8" s="158"/>
      <c r="P8" s="158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 x14ac:dyDescent="0.2">
      <c r="A9" s="128">
        <v>32</v>
      </c>
      <c r="B9" s="42" t="s">
        <v>375</v>
      </c>
      <c r="C9" s="24">
        <f t="shared" si="2"/>
        <v>3819219</v>
      </c>
      <c r="D9" s="122">
        <f t="shared" ref="D9:P9" si="4">SUM(D10:D14)</f>
        <v>1777019</v>
      </c>
      <c r="E9" s="122">
        <f t="shared" si="4"/>
        <v>0</v>
      </c>
      <c r="F9" s="122">
        <f t="shared" si="4"/>
        <v>710700</v>
      </c>
      <c r="G9" s="122">
        <f t="shared" si="4"/>
        <v>1114500</v>
      </c>
      <c r="H9" s="122">
        <f t="shared" si="4"/>
        <v>121000</v>
      </c>
      <c r="I9" s="122">
        <f t="shared" si="4"/>
        <v>96000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 x14ac:dyDescent="0.2">
      <c r="A10" s="125">
        <v>321</v>
      </c>
      <c r="B10" s="125" t="s">
        <v>376</v>
      </c>
      <c r="C10" s="41">
        <f t="shared" si="2"/>
        <v>537737</v>
      </c>
      <c r="D10" s="159">
        <f>ROUND(SUM('UniRi_Plan za unos u SAP'!M98,SUM('UniRi_Plan za unos u SAP'!M115:M118)),0)</f>
        <v>372437</v>
      </c>
      <c r="E10" s="159">
        <f>ROUND(SUM('UniRi_Plan za unos u SAP'!M506:M508),0)</f>
        <v>0</v>
      </c>
      <c r="F10" s="159">
        <f>ROUND(SUM('UniRi_Plan za unos u SAP'!M195:M196,'UniRi_Plan za unos u SAP'!M301:M304),0)</f>
        <v>27500</v>
      </c>
      <c r="G10" s="159">
        <f>ROUND(SUM('UniRi_Plan za unos u SAP'!M213:M215,'UniRi_Plan za unos u SAP'!M363:M366),0)</f>
        <v>126800</v>
      </c>
      <c r="H10" s="159">
        <f>ROUND(SUM('UniRi_Plan za unos u SAP'!M232:M234),0)</f>
        <v>10000</v>
      </c>
      <c r="I10" s="159">
        <f>ROUND(SUM('UniRi_Plan za unos u SAP'!M274:M276,'UniRi_Plan za unos u SAP'!M424:M426),0)</f>
        <v>1000</v>
      </c>
      <c r="J10" s="159"/>
      <c r="K10" s="159"/>
      <c r="L10" s="159">
        <f>ROUND(SUM('UniRi_Plan za unos u SAP'!M531:M533,'UniRi_Plan za unos u SAP'!M563:M564),0)</f>
        <v>0</v>
      </c>
      <c r="M10" s="159">
        <f>ROUND(SUM('UniRi_Plan za unos u SAP'!M292,'UniRi_Plan za unos u SAP'!M465:M466),0)</f>
        <v>0</v>
      </c>
      <c r="N10" s="159"/>
      <c r="O10" s="159"/>
      <c r="P10" s="159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 x14ac:dyDescent="0.2">
      <c r="A11" s="126">
        <v>322</v>
      </c>
      <c r="B11" s="35" t="s">
        <v>377</v>
      </c>
      <c r="C11" s="41">
        <f t="shared" si="2"/>
        <v>605500</v>
      </c>
      <c r="D11" s="94">
        <f>ROUND(SUM('UniRi_Plan za unos u SAP'!M119:M125),0)</f>
        <v>439000</v>
      </c>
      <c r="E11" s="94">
        <f>ROUND(SUM('UniRi_Plan za unos u SAP'!M509:M511),0)</f>
        <v>0</v>
      </c>
      <c r="F11" s="94">
        <f>ROUND(SUM('UniRi_Plan za unos u SAP'!M197:M198,'UniRi_Plan za unos u SAP'!M305:M310),0)</f>
        <v>34500</v>
      </c>
      <c r="G11" s="94">
        <f>ROUND(SUM('UniRi_Plan za unos u SAP'!M216:M217,'UniRi_Plan za unos u SAP'!M367:M373),0)</f>
        <v>131000</v>
      </c>
      <c r="H11" s="94">
        <f>ROUND(SUM('UniRi_Plan za unos u SAP'!M235:M240),0)</f>
        <v>1000</v>
      </c>
      <c r="I11" s="94">
        <f>ROUND(SUM('UniRi_Plan za unos u SAP'!M277:M280,'UniRi_Plan za unos u SAP'!M427:M431),0)</f>
        <v>0</v>
      </c>
      <c r="J11" s="94"/>
      <c r="K11" s="94"/>
      <c r="L11" s="94">
        <f>ROUND(SUM('UniRi_Plan za unos u SAP'!M534:M536),0)</f>
        <v>0</v>
      </c>
      <c r="M11" s="94">
        <f>ROUND(SUM('UniRi_Plan za unos u SAP'!M467:M470),0)</f>
        <v>0</v>
      </c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 x14ac:dyDescent="0.2">
      <c r="A12" s="127">
        <v>323</v>
      </c>
      <c r="B12" s="35" t="s">
        <v>378</v>
      </c>
      <c r="C12" s="41">
        <f t="shared" si="2"/>
        <v>2036982</v>
      </c>
      <c r="D12" s="94">
        <f>ROUND(SUM('UniRi_Plan za unos u SAP'!M99,SUM('UniRi_Plan za unos u SAP'!M126:M134)),0)</f>
        <v>905582</v>
      </c>
      <c r="E12" s="94">
        <f>ROUND(SUM('UniRi_Plan za unos u SAP'!M512:M517),0)</f>
        <v>0</v>
      </c>
      <c r="F12" s="94">
        <f>ROUND(SUM('UniRi_Plan za unos u SAP'!M199:M202,'UniRi_Plan za unos u SAP'!M311:M319),0)</f>
        <v>423700</v>
      </c>
      <c r="G12" s="94">
        <f>ROUND(SUM('UniRi_Plan za unos u SAP'!M218:M222,'UniRi_Plan za unos u SAP'!M374:M382),0)</f>
        <v>602700</v>
      </c>
      <c r="H12" s="94">
        <f>ROUND(SUM('UniRi_Plan za unos u SAP'!M241:M248),0)</f>
        <v>60000</v>
      </c>
      <c r="I12" s="94">
        <f>ROUND(SUM('UniRi_Plan za unos u SAP'!M281:M286,'UniRi_Plan za unos u SAP'!M432:M439),0)</f>
        <v>45000</v>
      </c>
      <c r="J12" s="94"/>
      <c r="K12" s="94"/>
      <c r="L12" s="94">
        <f>ROUND(SUM('UniRi_Plan za unos u SAP'!M537:M542,'UniRi_Plan za unos u SAP'!M565:M566),0)</f>
        <v>0</v>
      </c>
      <c r="M12" s="94">
        <f>ROUND(SUM('UniRi_Plan za unos u SAP'!M471:M479),0)</f>
        <v>0</v>
      </c>
      <c r="N12" s="94"/>
      <c r="O12" s="94">
        <f>ROUND(SUM('UniRi_Plan za unos u SAP'!M497),0)</f>
        <v>0</v>
      </c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 x14ac:dyDescent="0.2">
      <c r="A13" s="127">
        <v>324</v>
      </c>
      <c r="B13" s="131" t="s">
        <v>139</v>
      </c>
      <c r="C13" s="41">
        <f t="shared" si="2"/>
        <v>226500</v>
      </c>
      <c r="D13" s="94">
        <f>ROUND(SUM('UniRi_Plan za unos u SAP'!M135),0)</f>
        <v>40000</v>
      </c>
      <c r="E13" s="94">
        <f>ROUND(SUM('UniRi_Plan za unos u SAP'!M518),0)</f>
        <v>0</v>
      </c>
      <c r="F13" s="94">
        <f>ROUND(SUM('UniRi_Plan za unos u SAP'!M203,'UniRi_Plan za unos u SAP'!M320),0)</f>
        <v>30000</v>
      </c>
      <c r="G13" s="94">
        <f>ROUND(SUM('UniRi_Plan za unos u SAP'!M383),0)</f>
        <v>86500</v>
      </c>
      <c r="H13" s="94">
        <f>ROUND(SUM('UniRi_Plan za unos u SAP'!M249),0)</f>
        <v>40000</v>
      </c>
      <c r="I13" s="94">
        <f>ROUND(SUM('UniRi_Plan za unos u SAP'!M440),0)</f>
        <v>30000</v>
      </c>
      <c r="J13" s="94"/>
      <c r="K13" s="94"/>
      <c r="L13" s="94">
        <f>ROUND('UniRi_Plan za unos u SAP'!M543,0)</f>
        <v>0</v>
      </c>
      <c r="M13" s="94">
        <f>ROUND(SUM('UniRi_Plan za unos u SAP'!M480),0)</f>
        <v>0</v>
      </c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 x14ac:dyDescent="0.2">
      <c r="A14" s="127">
        <v>329</v>
      </c>
      <c r="B14" s="35" t="s">
        <v>105</v>
      </c>
      <c r="C14" s="41">
        <f t="shared" si="2"/>
        <v>412500</v>
      </c>
      <c r="D14" s="94">
        <f>ROUND(SUM('UniRi_Plan za unos u SAP'!M100,SUM('UniRi_Plan za unos u SAP'!M136:M142)),0)</f>
        <v>20000</v>
      </c>
      <c r="E14" s="94">
        <f>ROUND(SUM('UniRi_Plan za unos u SAP'!M519:M520),0)</f>
        <v>0</v>
      </c>
      <c r="F14" s="94">
        <f>ROUND(SUM('UniRi_Plan za unos u SAP'!M204:M205,'UniRi_Plan za unos u SAP'!M321:M326),0)</f>
        <v>195000</v>
      </c>
      <c r="G14" s="94">
        <f>ROUND(SUM('UniRi_Plan za unos u SAP'!M223:M224,'UniRi_Plan za unos u SAP'!M384:M389),0)</f>
        <v>167500</v>
      </c>
      <c r="H14" s="94">
        <f>ROUND(SUM('UniRi_Plan za unos u SAP'!M250:M253),0)</f>
        <v>10000</v>
      </c>
      <c r="I14" s="94">
        <f>ROUND(SUM('UniRi_Plan za unos u SAP'!M287,'UniRi_Plan za unos u SAP'!M441:M445),0)</f>
        <v>20000</v>
      </c>
      <c r="J14" s="94"/>
      <c r="K14" s="94"/>
      <c r="L14" s="94">
        <f>ROUND(SUM('UniRi_Plan za unos u SAP'!M544:M545),0)</f>
        <v>0</v>
      </c>
      <c r="M14" s="94">
        <f>ROUND(SUM('UniRi_Plan za unos u SAP'!M481:M484),0)</f>
        <v>0</v>
      </c>
      <c r="N14" s="94"/>
      <c r="O14" s="94"/>
      <c r="P14" s="94">
        <f>ROUND('UniRi_Plan za unos u SAP'!M103,0)</f>
        <v>0</v>
      </c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 x14ac:dyDescent="0.2">
      <c r="A15" s="128">
        <v>34</v>
      </c>
      <c r="B15" s="42" t="s">
        <v>379</v>
      </c>
      <c r="C15" s="24">
        <f t="shared" si="2"/>
        <v>48000</v>
      </c>
      <c r="D15" s="24">
        <f t="shared" ref="D15:P15" si="5">SUM(D16:D18)</f>
        <v>20000</v>
      </c>
      <c r="E15" s="24">
        <f t="shared" si="5"/>
        <v>0</v>
      </c>
      <c r="F15" s="24">
        <f t="shared" si="5"/>
        <v>17000</v>
      </c>
      <c r="G15" s="24">
        <f t="shared" si="5"/>
        <v>10000</v>
      </c>
      <c r="H15" s="24">
        <f t="shared" si="5"/>
        <v>1000</v>
      </c>
      <c r="I15" s="24">
        <f t="shared" si="5"/>
        <v>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 x14ac:dyDescent="0.2">
      <c r="A16" s="132" t="s">
        <v>601</v>
      </c>
      <c r="B16" s="35" t="s">
        <v>602</v>
      </c>
      <c r="C16" s="41">
        <f t="shared" si="2"/>
        <v>0</v>
      </c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 x14ac:dyDescent="0.2">
      <c r="A17" s="132" t="s">
        <v>603</v>
      </c>
      <c r="B17" s="35" t="s">
        <v>604</v>
      </c>
      <c r="C17" s="41">
        <f t="shared" si="2"/>
        <v>0</v>
      </c>
      <c r="D17" s="160">
        <f>ROUND(SUM('UniRi_Plan za unos u SAP'!M143:M148),0)</f>
        <v>0</v>
      </c>
      <c r="E17" s="160"/>
      <c r="F17" s="160">
        <f>ROUND('UniRi_Plan za unos u SAP'!M327,0)</f>
        <v>0</v>
      </c>
      <c r="G17" s="160">
        <f>ROUND('UniRi_Plan za unos u SAP'!M390,0)</f>
        <v>0</v>
      </c>
      <c r="H17" s="160"/>
      <c r="I17" s="160"/>
      <c r="J17" s="160"/>
      <c r="K17" s="160"/>
      <c r="L17" s="160"/>
      <c r="M17" s="160"/>
      <c r="N17" s="160"/>
      <c r="O17" s="160"/>
      <c r="P17" s="160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 x14ac:dyDescent="0.2">
      <c r="A18" s="132" t="s">
        <v>605</v>
      </c>
      <c r="B18" s="35" t="s">
        <v>380</v>
      </c>
      <c r="C18" s="41">
        <f t="shared" si="2"/>
        <v>48000</v>
      </c>
      <c r="D18" s="160">
        <f>ROUND(SUM('UniRi_Plan za unos u SAP'!M149:M152),0)</f>
        <v>20000</v>
      </c>
      <c r="E18" s="94"/>
      <c r="F18" s="94">
        <f>ROUND(SUM('UniRi_Plan za unos u SAP'!M206:M207,'UniRi_Plan za unos u SAP'!M328:M331),0)</f>
        <v>17000</v>
      </c>
      <c r="G18" s="94">
        <f>ROUND(SUM('UniRi_Plan za unos u SAP'!M391:M394),0)</f>
        <v>10000</v>
      </c>
      <c r="H18" s="94">
        <f>ROUND(SUM('UniRi_Plan za unos u SAP'!M254:M255),0)</f>
        <v>1000</v>
      </c>
      <c r="I18" s="94">
        <f>ROUND(SUM('UniRi_Plan za unos u SAP'!M288,'UniRi_Plan za unos u SAP'!M446:M447),0)</f>
        <v>0</v>
      </c>
      <c r="J18" s="94"/>
      <c r="K18" s="94"/>
      <c r="L18" s="94"/>
      <c r="M18" s="94">
        <f>ROUND(SUM('UniRi_Plan za unos u SAP'!M485:M486),0)</f>
        <v>0</v>
      </c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 x14ac:dyDescent="0.2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 x14ac:dyDescent="0.2">
      <c r="A20" s="125">
        <v>351</v>
      </c>
      <c r="B20" s="125" t="s">
        <v>343</v>
      </c>
      <c r="C20" s="41">
        <f t="shared" si="2"/>
        <v>0</v>
      </c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 x14ac:dyDescent="0.2">
      <c r="A21" s="126">
        <v>352</v>
      </c>
      <c r="B21" s="35" t="s">
        <v>607</v>
      </c>
      <c r="C21" s="41">
        <f t="shared" si="2"/>
        <v>0</v>
      </c>
      <c r="D21" s="94"/>
      <c r="E21" s="94">
        <f>ROUND(SUM('UniRi_Plan za unos u SAP'!M521),0)</f>
        <v>0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 x14ac:dyDescent="0.2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>
        <f>ROUND('UniRi_Plan za unos u SAP'!M546,0)</f>
        <v>0</v>
      </c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 x14ac:dyDescent="0.2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 x14ac:dyDescent="0.2">
      <c r="A24" s="127">
        <v>361</v>
      </c>
      <c r="B24" s="46" t="s">
        <v>609</v>
      </c>
      <c r="C24" s="41">
        <f t="shared" si="2"/>
        <v>0</v>
      </c>
      <c r="D24" s="159"/>
      <c r="E24" s="159"/>
      <c r="F24" s="159"/>
      <c r="G24" s="159"/>
      <c r="H24" s="159">
        <f>ROUND(SUM('UniRi_Plan za unos u SAP'!M256),0)</f>
        <v>0</v>
      </c>
      <c r="I24" s="159"/>
      <c r="J24" s="159"/>
      <c r="K24" s="159"/>
      <c r="L24" s="159"/>
      <c r="M24" s="159"/>
      <c r="N24" s="159"/>
      <c r="O24" s="159"/>
      <c r="P24" s="159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 x14ac:dyDescent="0.2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 x14ac:dyDescent="0.2">
      <c r="A26" s="126">
        <v>363</v>
      </c>
      <c r="B26" s="35" t="s">
        <v>611</v>
      </c>
      <c r="C26" s="41">
        <f t="shared" si="2"/>
        <v>0</v>
      </c>
      <c r="D26" s="94"/>
      <c r="E26" s="94">
        <f>ROUND(SUM('UniRi_Plan za unos u SAP'!M522),0)</f>
        <v>0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 x14ac:dyDescent="0.2">
      <c r="A27" s="126">
        <v>366</v>
      </c>
      <c r="B27" s="35" t="s">
        <v>612</v>
      </c>
      <c r="C27" s="41">
        <f t="shared" si="2"/>
        <v>0</v>
      </c>
      <c r="D27" s="94">
        <f>ROUND(SUM('UniRi_Plan za unos u SAP'!M153:M154),0)</f>
        <v>0</v>
      </c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 x14ac:dyDescent="0.2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 x14ac:dyDescent="0.2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>
        <f>ROUND(SUM('UniRi_Plan za unos u SAP'!M257),0)</f>
        <v>0</v>
      </c>
      <c r="I29" s="94"/>
      <c r="J29" s="94"/>
      <c r="K29" s="94"/>
      <c r="L29" s="94">
        <f>ROUND('UniRi_Plan za unos u SAP'!M547,0)</f>
        <v>0</v>
      </c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 x14ac:dyDescent="0.2">
      <c r="A30" s="127">
        <v>369</v>
      </c>
      <c r="B30" s="35" t="s">
        <v>63</v>
      </c>
      <c r="C30" s="41">
        <f t="shared" si="2"/>
        <v>0</v>
      </c>
      <c r="D30" s="94">
        <f>ROUND(SUM('UniRi_Plan za unos u SAP'!M155:M156),0)</f>
        <v>0</v>
      </c>
      <c r="E30" s="94">
        <f>ROUND(SUM('UniRi_Plan za unos u SAP'!M523:M524),0)</f>
        <v>0</v>
      </c>
      <c r="F30" s="94">
        <f>ROUND('UniRi_Plan za unos u SAP'!M332,0)</f>
        <v>0</v>
      </c>
      <c r="G30" s="94">
        <f>ROUND(SUM('UniRi_Plan za unos u SAP'!M395:M396),0)</f>
        <v>0</v>
      </c>
      <c r="H30" s="94">
        <f>ROUND(SUM('UniRi_Plan za unos u SAP'!M258),0)</f>
        <v>0</v>
      </c>
      <c r="I30" s="94">
        <f>ROUND(SUM('UniRi_Plan za unos u SAP'!M289,'UniRi_Plan za unos u SAP'!M448),0)</f>
        <v>0</v>
      </c>
      <c r="J30" s="94"/>
      <c r="K30" s="94"/>
      <c r="L30" s="94">
        <f>ROUND(SUM('UniRi_Plan za unos u SAP'!M548:M549),0)</f>
        <v>0</v>
      </c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 x14ac:dyDescent="0.2">
      <c r="A31" s="128">
        <v>37</v>
      </c>
      <c r="B31" s="42" t="s">
        <v>614</v>
      </c>
      <c r="C31" s="24">
        <f t="shared" si="2"/>
        <v>30500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10000</v>
      </c>
      <c r="G31" s="24">
        <f t="shared" si="8"/>
        <v>10500</v>
      </c>
      <c r="H31" s="24">
        <f t="shared" si="8"/>
        <v>0</v>
      </c>
      <c r="I31" s="24">
        <f t="shared" si="8"/>
        <v>5000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5000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 x14ac:dyDescent="0.2">
      <c r="A32" s="127">
        <v>371</v>
      </c>
      <c r="B32" s="35" t="s">
        <v>615</v>
      </c>
      <c r="C32" s="41">
        <f t="shared" si="2"/>
        <v>0</v>
      </c>
      <c r="D32" s="94"/>
      <c r="E32" s="94"/>
      <c r="F32" s="94">
        <f>ROUND('UniRi_Plan za unos u SAP'!M333,0)</f>
        <v>0</v>
      </c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 x14ac:dyDescent="0.2">
      <c r="A33" s="127">
        <v>372</v>
      </c>
      <c r="B33" s="131" t="s">
        <v>382</v>
      </c>
      <c r="C33" s="41">
        <f t="shared" si="2"/>
        <v>30500</v>
      </c>
      <c r="D33" s="94">
        <f>ROUND(SUM('UniRi_Plan za unos u SAP'!M157:M158),0)</f>
        <v>0</v>
      </c>
      <c r="E33" s="94"/>
      <c r="F33" s="94">
        <f>ROUND('UniRi_Plan za unos u SAP'!M334,0)</f>
        <v>10000</v>
      </c>
      <c r="G33" s="94">
        <f>ROUND(SUM('UniRi_Plan za unos u SAP'!M397:M398),0)</f>
        <v>10500</v>
      </c>
      <c r="H33" s="94">
        <f>ROUND(SUM('UniRi_Plan za unos u SAP'!M259),0)</f>
        <v>0</v>
      </c>
      <c r="I33" s="94">
        <f>ROUND(SUM('UniRi_Plan za unos u SAP'!M290,'UniRi_Plan za unos u SAP'!M449),0)</f>
        <v>5000</v>
      </c>
      <c r="J33" s="94"/>
      <c r="K33" s="94"/>
      <c r="L33" s="94"/>
      <c r="M33" s="94">
        <f>'UniRi_Plan za unos u SAP'!M487</f>
        <v>5000</v>
      </c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 x14ac:dyDescent="0.2">
      <c r="A34" s="128">
        <v>38</v>
      </c>
      <c r="B34" s="42" t="s">
        <v>383</v>
      </c>
      <c r="C34" s="24">
        <f t="shared" si="2"/>
        <v>15000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10000</v>
      </c>
      <c r="G34" s="24">
        <f t="shared" si="9"/>
        <v>5000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 x14ac:dyDescent="0.2">
      <c r="A35" s="126">
        <v>381</v>
      </c>
      <c r="B35" s="35" t="s">
        <v>384</v>
      </c>
      <c r="C35" s="41">
        <f t="shared" si="2"/>
        <v>15000</v>
      </c>
      <c r="D35" s="94">
        <f>ROUND(SUM('UniRi_Plan za unos u SAP'!M101,SUM('UniRi_Plan za unos u SAP'!M159:M160)),0)</f>
        <v>0</v>
      </c>
      <c r="E35" s="94"/>
      <c r="F35" s="94">
        <f>ROUND(SUM('UniRi_Plan za unos u SAP'!M335:M336),0)</f>
        <v>10000</v>
      </c>
      <c r="G35" s="94">
        <f>ROUND(SUM('UniRi_Plan za unos u SAP'!M399:M400),0)</f>
        <v>5000</v>
      </c>
      <c r="H35" s="94">
        <f>ROUND(SUM('UniRi_Plan za unos u SAP'!M260),0)</f>
        <v>0</v>
      </c>
      <c r="I35" s="94"/>
      <c r="J35" s="94"/>
      <c r="K35" s="94"/>
      <c r="L35" s="94"/>
      <c r="M35" s="94">
        <f>ROUND(SUM('UniRi_Plan za unos u SAP'!M488),0)</f>
        <v>0</v>
      </c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 x14ac:dyDescent="0.2">
      <c r="A36" s="126">
        <v>382</v>
      </c>
      <c r="B36" s="35" t="s">
        <v>616</v>
      </c>
      <c r="C36" s="41">
        <f t="shared" si="2"/>
        <v>0</v>
      </c>
      <c r="D36" s="94">
        <f>ROUND(SUM('UniRi_Plan za unos u SAP'!M161),0)</f>
        <v>0</v>
      </c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 x14ac:dyDescent="0.2">
      <c r="A37" s="127">
        <v>383</v>
      </c>
      <c r="B37" s="35" t="s">
        <v>617</v>
      </c>
      <c r="C37" s="41">
        <f t="shared" si="2"/>
        <v>0</v>
      </c>
      <c r="D37" s="94">
        <f>ROUND(SUM('UniRi_Plan za unos u SAP'!M162:M166),0)</f>
        <v>0</v>
      </c>
      <c r="E37" s="94"/>
      <c r="F37" s="94">
        <f>ROUND('UniRi_Plan za unos u SAP'!M337,0)</f>
        <v>0</v>
      </c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 x14ac:dyDescent="0.2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 x14ac:dyDescent="0.2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 x14ac:dyDescent="0.2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 x14ac:dyDescent="0.2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 x14ac:dyDescent="0.2">
      <c r="A42" s="195">
        <v>4</v>
      </c>
      <c r="B42" s="196" t="s">
        <v>385</v>
      </c>
      <c r="C42" s="194">
        <f t="shared" si="2"/>
        <v>295400</v>
      </c>
      <c r="D42" s="194">
        <f t="shared" ref="D42:P42" si="11">D46+D53+D55+D57+D62+D43</f>
        <v>130000</v>
      </c>
      <c r="E42" s="194">
        <f t="shared" si="11"/>
        <v>0</v>
      </c>
      <c r="F42" s="194">
        <f t="shared" si="11"/>
        <v>10000</v>
      </c>
      <c r="G42" s="194">
        <f t="shared" si="11"/>
        <v>142000</v>
      </c>
      <c r="H42" s="194">
        <f t="shared" si="11"/>
        <v>5000</v>
      </c>
      <c r="I42" s="194">
        <f t="shared" si="11"/>
        <v>0</v>
      </c>
      <c r="J42" s="194">
        <f t="shared" si="11"/>
        <v>0</v>
      </c>
      <c r="K42" s="194">
        <f t="shared" si="11"/>
        <v>0</v>
      </c>
      <c r="L42" s="194">
        <f t="shared" si="11"/>
        <v>0</v>
      </c>
      <c r="M42" s="194">
        <f t="shared" si="11"/>
        <v>0</v>
      </c>
      <c r="N42" s="194">
        <f t="shared" si="11"/>
        <v>0</v>
      </c>
      <c r="O42" s="194">
        <f t="shared" si="11"/>
        <v>8400</v>
      </c>
      <c r="P42" s="194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 x14ac:dyDescent="0.2">
      <c r="A43" s="37">
        <v>41</v>
      </c>
      <c r="B43" s="38" t="s">
        <v>622</v>
      </c>
      <c r="C43" s="24">
        <f t="shared" si="2"/>
        <v>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 x14ac:dyDescent="0.2">
      <c r="A44" s="125">
        <v>411</v>
      </c>
      <c r="B44" s="125" t="s">
        <v>623</v>
      </c>
      <c r="C44" s="41">
        <f t="shared" si="2"/>
        <v>0</v>
      </c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 x14ac:dyDescent="0.2">
      <c r="A45" s="126">
        <v>412</v>
      </c>
      <c r="B45" s="35" t="s">
        <v>624</v>
      </c>
      <c r="C45" s="41">
        <f t="shared" si="2"/>
        <v>0</v>
      </c>
      <c r="D45" s="158">
        <f>ROUND(SUM('UniRi_Plan za unos u SAP'!M167:M170),0)</f>
        <v>0</v>
      </c>
      <c r="E45" s="158"/>
      <c r="F45" s="158">
        <f>ROUND(SUM('UniRi_Plan za unos u SAP'!M338:M339),0)</f>
        <v>0</v>
      </c>
      <c r="G45" s="158">
        <f>ROUND(SUM('UniRi_Plan za unos u SAP'!M401:M403),0)</f>
        <v>0</v>
      </c>
      <c r="H45" s="158"/>
      <c r="I45" s="158">
        <f>ROUND(SUM('UniRi_Plan za unos u SAP'!M450:M452),0)</f>
        <v>0</v>
      </c>
      <c r="J45" s="158"/>
      <c r="K45" s="158"/>
      <c r="L45" s="158"/>
      <c r="M45" s="158"/>
      <c r="N45" s="158"/>
      <c r="O45" s="158"/>
      <c r="P45" s="158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 x14ac:dyDescent="0.2">
      <c r="A46" s="128">
        <v>42</v>
      </c>
      <c r="B46" s="42" t="s">
        <v>508</v>
      </c>
      <c r="C46" s="24">
        <f t="shared" si="2"/>
        <v>295400</v>
      </c>
      <c r="D46" s="24">
        <f t="shared" ref="D46:P46" si="13">SUM(D47:D52)</f>
        <v>130000</v>
      </c>
      <c r="E46" s="24">
        <f t="shared" si="13"/>
        <v>0</v>
      </c>
      <c r="F46" s="24">
        <f t="shared" si="13"/>
        <v>10000</v>
      </c>
      <c r="G46" s="24">
        <f t="shared" si="13"/>
        <v>142000</v>
      </c>
      <c r="H46" s="24">
        <f t="shared" si="13"/>
        <v>5000</v>
      </c>
      <c r="I46" s="24">
        <f t="shared" si="13"/>
        <v>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8400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 x14ac:dyDescent="0.2">
      <c r="A47" s="126">
        <v>421</v>
      </c>
      <c r="B47" s="35" t="s">
        <v>386</v>
      </c>
      <c r="C47" s="41">
        <f t="shared" si="2"/>
        <v>0</v>
      </c>
      <c r="D47" s="94">
        <f>ROUND(SUM('UniRi_Plan za unos u SAP'!M171:M172),0)</f>
        <v>0</v>
      </c>
      <c r="E47" s="94">
        <f>ROUND(SUM('UniRi_Plan za unos u SAP'!M525),0)</f>
        <v>0</v>
      </c>
      <c r="F47" s="94">
        <f>ROUND(SUM('UniRi_Plan za unos u SAP'!M340),0)</f>
        <v>0</v>
      </c>
      <c r="G47" s="94">
        <f>ROUND(SUM('UniRi_Plan za unos u SAP'!M557),0)</f>
        <v>0</v>
      </c>
      <c r="H47" s="94"/>
      <c r="I47" s="94">
        <f>ROUND(SUM('UniRi_Plan za unos u SAP'!M570),0)</f>
        <v>0</v>
      </c>
      <c r="J47" s="94"/>
      <c r="K47" s="94"/>
      <c r="L47" s="94">
        <f>ROUND('UniRi_Plan za unos u SAP'!M550,0)</f>
        <v>0</v>
      </c>
      <c r="M47" s="94"/>
      <c r="N47" s="94"/>
      <c r="O47" s="94"/>
      <c r="P47" s="94">
        <f>ROUND('UniRi_Plan za unos u SAP'!M104,0)</f>
        <v>0</v>
      </c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 x14ac:dyDescent="0.2">
      <c r="A48" s="126">
        <v>422</v>
      </c>
      <c r="B48" s="35" t="s">
        <v>387</v>
      </c>
      <c r="C48" s="41">
        <f t="shared" si="2"/>
        <v>147500</v>
      </c>
      <c r="D48" s="94">
        <f>ROUND(SUM('UniRi_Plan za unos u SAP'!M173:M179),0)</f>
        <v>37500</v>
      </c>
      <c r="E48" s="94">
        <f>ROUND(SUM('UniRi_Plan za unos u SAP'!M526),0)</f>
        <v>0</v>
      </c>
      <c r="F48" s="94">
        <f>ROUND(SUM('UniRi_Plan za unos u SAP'!M208,'UniRi_Plan za unos u SAP'!M341:M347),0)</f>
        <v>10000</v>
      </c>
      <c r="G48" s="94">
        <f>ROUND(SUM('UniRi_Plan za unos u SAP'!M225,'UniRi_Plan za unos u SAP'!M404:M410),0)</f>
        <v>100000</v>
      </c>
      <c r="H48" s="94">
        <f>ROUND(SUM('UniRi_Plan za unos u SAP'!M261:M264),0)</f>
        <v>0</v>
      </c>
      <c r="I48" s="94">
        <f>ROUND(SUM('UniRi_Plan za unos u SAP'!M453:M456),0)</f>
        <v>0</v>
      </c>
      <c r="J48" s="94"/>
      <c r="K48" s="94"/>
      <c r="L48" s="94">
        <f>ROUND(SUM('UniRi_Plan za unos u SAP'!M551,'UniRi_Plan za unos u SAP'!M567:M568),0)</f>
        <v>0</v>
      </c>
      <c r="M48" s="94">
        <f>ROUND(SUM('UniRi_Plan za unos u SAP'!M489:M493),0)</f>
        <v>0</v>
      </c>
      <c r="N48" s="94"/>
      <c r="O48" s="94">
        <f>ROUND(SUM('UniRi_Plan za unos u SAP'!M498:M499),0)</f>
        <v>0</v>
      </c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 x14ac:dyDescent="0.2">
      <c r="A49" s="127">
        <v>423</v>
      </c>
      <c r="B49" s="35" t="s">
        <v>388</v>
      </c>
      <c r="C49" s="41">
        <f t="shared" si="2"/>
        <v>0</v>
      </c>
      <c r="D49" s="94">
        <f>ROUND(SUM('UniRi_Plan za unos u SAP'!M180:M181),0)</f>
        <v>0</v>
      </c>
      <c r="E49" s="94"/>
      <c r="F49" s="94">
        <f>ROUND(SUM('UniRi_Plan za unos u SAP'!M348:M349),0)</f>
        <v>0</v>
      </c>
      <c r="G49" s="94">
        <f>ROUND(SUM('UniRi_Plan za unos u SAP'!M411:M412),0)</f>
        <v>0</v>
      </c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 x14ac:dyDescent="0.2">
      <c r="A50" s="127">
        <v>424</v>
      </c>
      <c r="B50" s="131" t="s">
        <v>389</v>
      </c>
      <c r="C50" s="41">
        <f t="shared" si="2"/>
        <v>135400</v>
      </c>
      <c r="D50" s="94">
        <f>ROUND(SUM('UniRi_Plan za unos u SAP'!M182),0)</f>
        <v>80000</v>
      </c>
      <c r="E50" s="94"/>
      <c r="F50" s="94">
        <f>ROUND(SUM('UniRi_Plan za unos u SAP'!M350:M351),0)</f>
        <v>0</v>
      </c>
      <c r="G50" s="94">
        <f>ROUND(SUM('UniRi_Plan za unos u SAP'!M413),0)</f>
        <v>42000</v>
      </c>
      <c r="H50" s="94">
        <f>ROUND(SUM('UniRi_Plan za unos u SAP'!M265),0)</f>
        <v>5000</v>
      </c>
      <c r="I50" s="94">
        <f>ROUND(SUM('UniRi_Plan za unos u SAP'!M457),0)</f>
        <v>0</v>
      </c>
      <c r="J50" s="94"/>
      <c r="K50" s="94"/>
      <c r="L50" s="94"/>
      <c r="M50" s="94">
        <f>ROUND(SUM('UniRi_Plan za unos u SAP'!M494:M495),0)</f>
        <v>0</v>
      </c>
      <c r="N50" s="94"/>
      <c r="O50" s="94">
        <f>ROUND(SUM('UniRi_Plan za unos u SAP'!M500),0)</f>
        <v>8400</v>
      </c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 x14ac:dyDescent="0.2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 x14ac:dyDescent="0.2">
      <c r="A52" s="127">
        <v>426</v>
      </c>
      <c r="B52" s="35" t="s">
        <v>390</v>
      </c>
      <c r="C52" s="41">
        <f t="shared" si="2"/>
        <v>12500</v>
      </c>
      <c r="D52" s="94">
        <f>ROUND(SUM('UniRi_Plan za unos u SAP'!M183:M184),0)</f>
        <v>12500</v>
      </c>
      <c r="E52" s="94"/>
      <c r="F52" s="94">
        <f>ROUND(SUM('UniRi_Plan za unos u SAP'!M352:M353),0)</f>
        <v>0</v>
      </c>
      <c r="G52" s="94">
        <f>ROUND(SUM('UniRi_Plan za unos u SAP'!M414:M415),0)</f>
        <v>0</v>
      </c>
      <c r="H52" s="94">
        <f>ROUND(SUM('UniRi_Plan za unos u SAP'!M266:M267),0)</f>
        <v>0</v>
      </c>
      <c r="I52" s="94">
        <f>ROUND(SUM('UniRi_Plan za unos u SAP'!M458),0)</f>
        <v>0</v>
      </c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 x14ac:dyDescent="0.2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 x14ac:dyDescent="0.2">
      <c r="A54" s="126">
        <v>431</v>
      </c>
      <c r="B54" s="35" t="s">
        <v>627</v>
      </c>
      <c r="C54" s="41">
        <f t="shared" si="2"/>
        <v>0</v>
      </c>
      <c r="D54" s="158">
        <f>ROUND(SUM('UniRi_Plan za unos u SAP'!M185),0)</f>
        <v>0</v>
      </c>
      <c r="E54" s="158"/>
      <c r="F54" s="158"/>
      <c r="G54" s="158">
        <f>ROUND(SUM('UniRi_Plan za unos u SAP'!M416),0)</f>
        <v>0</v>
      </c>
      <c r="H54" s="158"/>
      <c r="I54" s="158">
        <f>ROUND(SUM('UniRi_Plan za unos u SAP'!M459),0)</f>
        <v>0</v>
      </c>
      <c r="J54" s="158"/>
      <c r="K54" s="158"/>
      <c r="L54" s="158"/>
      <c r="M54" s="158"/>
      <c r="N54" s="158"/>
      <c r="O54" s="158"/>
      <c r="P54" s="158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 x14ac:dyDescent="0.2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 x14ac:dyDescent="0.2">
      <c r="A56" s="127">
        <v>441</v>
      </c>
      <c r="B56" s="131" t="s">
        <v>628</v>
      </c>
      <c r="C56" s="41">
        <f t="shared" si="2"/>
        <v>0</v>
      </c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 x14ac:dyDescent="0.2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 x14ac:dyDescent="0.2">
      <c r="A58" s="126">
        <v>451</v>
      </c>
      <c r="B58" s="35" t="s">
        <v>222</v>
      </c>
      <c r="C58" s="41">
        <f t="shared" si="2"/>
        <v>0</v>
      </c>
      <c r="D58" s="94">
        <f>ROUND(SUM('UniRi_Plan za unos u SAP'!M186),0)</f>
        <v>0</v>
      </c>
      <c r="E58" s="94"/>
      <c r="F58" s="94">
        <f>ROUND(SUM('UniRi_Plan za unos u SAP'!M354),0)</f>
        <v>0</v>
      </c>
      <c r="G58" s="94"/>
      <c r="H58" s="94">
        <f>ROUND(SUM('UniRi_Plan za unos u SAP'!M268),0)</f>
        <v>0</v>
      </c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 x14ac:dyDescent="0.2">
      <c r="A59" s="126">
        <v>452</v>
      </c>
      <c r="B59" s="35" t="s">
        <v>262</v>
      </c>
      <c r="C59" s="41">
        <f t="shared" si="2"/>
        <v>0</v>
      </c>
      <c r="D59" s="94">
        <f>ROUND(SUM('UniRi_Plan za unos u SAP'!M187),0)</f>
        <v>0</v>
      </c>
      <c r="E59" s="94"/>
      <c r="F59" s="94">
        <f>ROUND(SUM('UniRi_Plan za unos u SAP'!M355),0)</f>
        <v>0</v>
      </c>
      <c r="G59" s="94">
        <f>ROUND(SUM('UniRi_Plan za unos u SAP'!M417),0)</f>
        <v>0</v>
      </c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 x14ac:dyDescent="0.2">
      <c r="A60" s="127">
        <v>453</v>
      </c>
      <c r="B60" s="35" t="s">
        <v>347</v>
      </c>
      <c r="C60" s="41">
        <f t="shared" si="2"/>
        <v>0</v>
      </c>
      <c r="D60" s="94">
        <f>ROUND(SUM('UniRi_Plan za unos u SAP'!M188),0)</f>
        <v>0</v>
      </c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 x14ac:dyDescent="0.2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 x14ac:dyDescent="0.2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 x14ac:dyDescent="0.2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 x14ac:dyDescent="0.2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 x14ac:dyDescent="0.2">
      <c r="A65" s="117" t="s">
        <v>370</v>
      </c>
      <c r="B65" s="117" t="s">
        <v>371</v>
      </c>
      <c r="C65" s="21" t="s">
        <v>635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 x14ac:dyDescent="0.25">
      <c r="A66" s="187"/>
      <c r="B66" s="187" t="s">
        <v>630</v>
      </c>
      <c r="C66" s="188">
        <f>SUM(D66:P66)</f>
        <v>23559218</v>
      </c>
      <c r="D66" s="189">
        <f t="shared" ref="D66:P66" si="18">D67+D76</f>
        <v>17357758</v>
      </c>
      <c r="E66" s="189">
        <f t="shared" si="18"/>
        <v>0</v>
      </c>
      <c r="F66" s="189">
        <f t="shared" si="18"/>
        <v>927900</v>
      </c>
      <c r="G66" s="189">
        <f t="shared" si="18"/>
        <v>4997000</v>
      </c>
      <c r="H66" s="189">
        <f t="shared" si="18"/>
        <v>127000</v>
      </c>
      <c r="I66" s="189">
        <f t="shared" si="18"/>
        <v>136160</v>
      </c>
      <c r="J66" s="189">
        <f t="shared" si="18"/>
        <v>0</v>
      </c>
      <c r="K66" s="189">
        <f t="shared" si="18"/>
        <v>0</v>
      </c>
      <c r="L66" s="189">
        <f t="shared" si="18"/>
        <v>0</v>
      </c>
      <c r="M66" s="189">
        <f t="shared" si="18"/>
        <v>5000</v>
      </c>
      <c r="N66" s="189">
        <f t="shared" si="18"/>
        <v>0</v>
      </c>
      <c r="O66" s="189">
        <f t="shared" si="18"/>
        <v>8400</v>
      </c>
      <c r="P66" s="189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 x14ac:dyDescent="0.2">
      <c r="A67" s="190">
        <v>3</v>
      </c>
      <c r="B67" s="191" t="s">
        <v>373</v>
      </c>
      <c r="C67" s="192">
        <f>ROUND(SUM(D67:P67),0)</f>
        <v>23263818</v>
      </c>
      <c r="D67" s="198">
        <f>SUM(D68:D75)</f>
        <v>17227758</v>
      </c>
      <c r="E67" s="198">
        <f t="shared" ref="E67:P67" si="19">SUM(E68:E75)</f>
        <v>0</v>
      </c>
      <c r="F67" s="198">
        <f t="shared" si="19"/>
        <v>917900</v>
      </c>
      <c r="G67" s="198">
        <f t="shared" si="19"/>
        <v>4855000</v>
      </c>
      <c r="H67" s="198">
        <f t="shared" si="19"/>
        <v>122000</v>
      </c>
      <c r="I67" s="198">
        <f t="shared" si="19"/>
        <v>136160</v>
      </c>
      <c r="J67" s="198">
        <f t="shared" si="19"/>
        <v>0</v>
      </c>
      <c r="K67" s="198">
        <f t="shared" si="19"/>
        <v>0</v>
      </c>
      <c r="L67" s="198">
        <f t="shared" si="19"/>
        <v>0</v>
      </c>
      <c r="M67" s="198">
        <f t="shared" si="19"/>
        <v>5000</v>
      </c>
      <c r="N67" s="198">
        <f t="shared" si="19"/>
        <v>0</v>
      </c>
      <c r="O67" s="198">
        <f t="shared" si="19"/>
        <v>0</v>
      </c>
      <c r="P67" s="198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 x14ac:dyDescent="0.2">
      <c r="A68" s="37">
        <v>31</v>
      </c>
      <c r="B68" s="38" t="s">
        <v>374</v>
      </c>
      <c r="C68" s="200">
        <f>ROUND(SUM(D68:P68),0)</f>
        <v>19350024</v>
      </c>
      <c r="D68" s="158">
        <f>ROUND(SUM('UniRi_Plan za unos u SAP'!N94,'UniRi_Plan za unos u SAP'!N95,'UniRi_Plan za unos u SAP'!N96,'UniRi_Plan za unos u SAP'!N97,SUM('UniRi_Plan za unos u SAP'!N107:N114)),0)</f>
        <v>15429664</v>
      </c>
      <c r="E68" s="158">
        <f>ROUND(SUM('UniRi_Plan za unos u SAP'!N503:N505),0)</f>
        <v>0</v>
      </c>
      <c r="F68" s="158">
        <f>ROUND(SUM('UniRi_Plan za unos u SAP'!N191:N194,'UniRi_Plan za unos u SAP'!N295:N300),0)</f>
        <v>170200</v>
      </c>
      <c r="G68" s="158">
        <f>ROUND(SUM('UniRi_Plan za unos u SAP'!N357:N362,'UniRi_Plan za unos u SAP'!N210:N212),0)</f>
        <v>3715000</v>
      </c>
      <c r="H68" s="158">
        <f>ROUND(SUM('UniRi_Plan za unos u SAP'!N227:N231),0)</f>
        <v>0</v>
      </c>
      <c r="I68" s="158">
        <f>ROUND(SUM('UniRi_Plan za unos u SAP'!N270:N273,'UniRi_Plan za unos u SAP'!N419:N423),0)</f>
        <v>35160</v>
      </c>
      <c r="J68" s="158"/>
      <c r="K68" s="158"/>
      <c r="L68" s="158">
        <f>ROUND(SUM('UniRi_Plan za unos u SAP'!N528:N530,'UniRi_Plan za unos u SAP'!N559:N562),0)</f>
        <v>0</v>
      </c>
      <c r="M68" s="158">
        <f>ROUND(SUM('UniRi_Plan za unos u SAP'!N461:N464),0)</f>
        <v>0</v>
      </c>
      <c r="N68" s="158"/>
      <c r="O68" s="158"/>
      <c r="P68" s="158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 x14ac:dyDescent="0.2">
      <c r="A69" s="128">
        <v>32</v>
      </c>
      <c r="B69" s="42" t="s">
        <v>375</v>
      </c>
      <c r="C69" s="201">
        <f t="shared" ref="C69:C82" si="20">ROUND(SUM(D69:P69),0)</f>
        <v>3820294</v>
      </c>
      <c r="D69" s="158">
        <f>ROUND(SUM('UniRi_Plan za unos u SAP'!N98,'UniRi_Plan za unos u SAP'!N99,'UniRi_Plan za unos u SAP'!N100,SUM('UniRi_Plan za unos u SAP'!N115:N142)),0)</f>
        <v>1778094</v>
      </c>
      <c r="E69" s="158">
        <f>ROUND(SUM('UniRi_Plan za unos u SAP'!N506:N520),0)</f>
        <v>0</v>
      </c>
      <c r="F69" s="158">
        <f>ROUND(SUM('UniRi_Plan za unos u SAP'!N195:N205, 'UniRi_Plan za unos u SAP'!N301:N326),0)</f>
        <v>710700</v>
      </c>
      <c r="G69" s="158">
        <f>ROUND(SUM('UniRi_Plan za unos u SAP'!N213:N224,'UniRi_Plan za unos u SAP'!N363:N389),0)</f>
        <v>1114500</v>
      </c>
      <c r="H69" s="158">
        <f>ROUND(SUM('UniRi_Plan za unos u SAP'!N232:N253),0)</f>
        <v>121000</v>
      </c>
      <c r="I69" s="158">
        <f>ROUND(SUM('UniRi_Plan za unos u SAP'!N274:N287,'UniRi_Plan za unos u SAP'!N424:N445),0)</f>
        <v>96000</v>
      </c>
      <c r="J69" s="158"/>
      <c r="K69" s="158"/>
      <c r="L69" s="158">
        <f>ROUND(SUM('UniRi_Plan za unos u SAP'!N531:N545,'UniRi_Plan za unos u SAP'!N563:N566),0)</f>
        <v>0</v>
      </c>
      <c r="M69" s="158">
        <f>ROUND(SUM('UniRi_Plan za unos u SAP'!N292,'UniRi_Plan za unos u SAP'!N465:N484),0)</f>
        <v>0</v>
      </c>
      <c r="N69" s="158"/>
      <c r="O69" s="158">
        <f>ROUND(SUM('UniRi_Plan za unos u SAP'!N497),0)</f>
        <v>0</v>
      </c>
      <c r="P69" s="158">
        <f>ROUND(SUM('UniRi_Plan za unos u SAP'!N103),0)</f>
        <v>0</v>
      </c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 x14ac:dyDescent="0.2">
      <c r="A70" s="128">
        <v>34</v>
      </c>
      <c r="B70" s="42" t="s">
        <v>379</v>
      </c>
      <c r="C70" s="201">
        <f t="shared" si="20"/>
        <v>48000</v>
      </c>
      <c r="D70" s="158">
        <f>ROUND(SUM('UniRi_Plan za unos u SAP'!N143:N152),0)</f>
        <v>20000</v>
      </c>
      <c r="E70" s="158"/>
      <c r="F70" s="158">
        <f>ROUND(SUM('UniRi_Plan za unos u SAP'!N327:N331),0)</f>
        <v>17000</v>
      </c>
      <c r="G70" s="158">
        <f>ROUND(SUM('UniRi_Plan za unos u SAP'!N390:N394),0)</f>
        <v>10000</v>
      </c>
      <c r="H70" s="158">
        <f>ROUND(SUM('UniRi_Plan za unos u SAP'!N254:N255),0)</f>
        <v>1000</v>
      </c>
      <c r="I70" s="158">
        <f>ROUND(SUM('UniRi_Plan za unos u SAP'!N288,'UniRi_Plan za unos u SAP'!N446:N447),0)</f>
        <v>0</v>
      </c>
      <c r="J70" s="158"/>
      <c r="K70" s="158"/>
      <c r="L70" s="158"/>
      <c r="M70" s="158">
        <f>ROUND(SUM('UniRi_Plan za unos u SAP'!N485:N486),0)</f>
        <v>0</v>
      </c>
      <c r="N70" s="158"/>
      <c r="O70" s="158"/>
      <c r="P70" s="158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 x14ac:dyDescent="0.2">
      <c r="A71" s="128">
        <v>35</v>
      </c>
      <c r="B71" s="42" t="s">
        <v>606</v>
      </c>
      <c r="C71" s="201">
        <f t="shared" si="20"/>
        <v>0</v>
      </c>
      <c r="D71" s="158"/>
      <c r="E71" s="158">
        <f>ROUND(SUM('UniRi_Plan za unos u SAP'!N521),0)</f>
        <v>0</v>
      </c>
      <c r="F71" s="158"/>
      <c r="G71" s="158"/>
      <c r="H71" s="158"/>
      <c r="I71" s="158"/>
      <c r="J71" s="158"/>
      <c r="K71" s="158"/>
      <c r="L71" s="158">
        <f>ROUND(SUM('UniRi_Plan za unos u SAP'!N546),0)</f>
        <v>0</v>
      </c>
      <c r="M71" s="158"/>
      <c r="N71" s="158"/>
      <c r="O71" s="158"/>
      <c r="P71" s="158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 x14ac:dyDescent="0.2">
      <c r="A72" s="128">
        <v>36</v>
      </c>
      <c r="B72" s="45" t="s">
        <v>381</v>
      </c>
      <c r="C72" s="201">
        <f t="shared" si="20"/>
        <v>0</v>
      </c>
      <c r="D72" s="158">
        <f>ROUND(SUM('UniRi_Plan za unos u SAP'!N153:N156),0)</f>
        <v>0</v>
      </c>
      <c r="E72" s="158">
        <f>ROUND(SUM('UniRi_Plan za unos u SAP'!N522:N524),0)</f>
        <v>0</v>
      </c>
      <c r="F72" s="158">
        <f>ROUND(SUM('UniRi_Plan za unos u SAP'!N332),0)</f>
        <v>0</v>
      </c>
      <c r="G72" s="158">
        <f>ROUND(SUM('UniRi_Plan za unos u SAP'!N395:N396),0)</f>
        <v>0</v>
      </c>
      <c r="H72" s="158">
        <f>ROUND(SUM('UniRi_Plan za unos u SAP'!N256:N258),0)</f>
        <v>0</v>
      </c>
      <c r="I72" s="158">
        <f>ROUND(SUM('UniRi_Plan za unos u SAP'!N289,'UniRi_Plan za unos u SAP'!N448),0)</f>
        <v>0</v>
      </c>
      <c r="J72" s="158"/>
      <c r="K72" s="158"/>
      <c r="L72" s="158">
        <f>ROUND(SUM('UniRi_Plan za unos u SAP'!N547:N549),0)</f>
        <v>0</v>
      </c>
      <c r="M72" s="158"/>
      <c r="N72" s="158"/>
      <c r="O72" s="158"/>
      <c r="P72" s="158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 x14ac:dyDescent="0.2">
      <c r="A73" s="128">
        <v>37</v>
      </c>
      <c r="B73" s="42" t="s">
        <v>614</v>
      </c>
      <c r="C73" s="201">
        <f t="shared" si="20"/>
        <v>30500</v>
      </c>
      <c r="D73" s="158">
        <f>ROUND(SUM('UniRi_Plan za unos u SAP'!N157:N158),0)</f>
        <v>0</v>
      </c>
      <c r="E73" s="158"/>
      <c r="F73" s="158">
        <f>ROUND(SUM('UniRi_Plan za unos u SAP'!N333:N334),0)</f>
        <v>10000</v>
      </c>
      <c r="G73" s="158">
        <f>ROUND(SUM('UniRi_Plan za unos u SAP'!N397:N398),0)</f>
        <v>10500</v>
      </c>
      <c r="H73" s="158">
        <f>ROUND(SUM('UniRi_Plan za unos u SAP'!N259),0)</f>
        <v>0</v>
      </c>
      <c r="I73" s="158">
        <f>ROUND(SUM('UniRi_Plan za unos u SAP'!N290,'UniRi_Plan za unos u SAP'!N449),0)</f>
        <v>5000</v>
      </c>
      <c r="J73" s="158"/>
      <c r="K73" s="158"/>
      <c r="L73" s="158"/>
      <c r="M73" s="158">
        <f>ROUND(SUM('UniRi_Plan za unos u SAP'!N487),0)</f>
        <v>5000</v>
      </c>
      <c r="N73" s="158"/>
      <c r="O73" s="158"/>
      <c r="P73" s="158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 x14ac:dyDescent="0.2">
      <c r="A74" s="128">
        <v>38</v>
      </c>
      <c r="B74" s="42" t="s">
        <v>383</v>
      </c>
      <c r="C74" s="201">
        <f t="shared" si="20"/>
        <v>15000</v>
      </c>
      <c r="D74" s="158">
        <f>ROUND(SUM('UniRi_Plan za unos u SAP'!N101,SUM('UniRi_Plan za unos u SAP'!N159:N166)),0)</f>
        <v>0</v>
      </c>
      <c r="E74" s="158"/>
      <c r="F74" s="158">
        <f>ROUND(SUM('UniRi_Plan za unos u SAP'!N335:N337),0)</f>
        <v>10000</v>
      </c>
      <c r="G74" s="158">
        <f>ROUND(SUM('UniRi_Plan za unos u SAP'!N399:N400),0)</f>
        <v>5000</v>
      </c>
      <c r="H74" s="158">
        <f>ROUND(SUM('UniRi_Plan za unos u SAP'!N260),0)</f>
        <v>0</v>
      </c>
      <c r="I74" s="158"/>
      <c r="J74" s="158"/>
      <c r="K74" s="158"/>
      <c r="L74" s="158"/>
      <c r="M74" s="158">
        <f>ROUND(SUM('UniRi_Plan za unos u SAP'!N488),0)</f>
        <v>0</v>
      </c>
      <c r="N74" s="158"/>
      <c r="O74" s="158"/>
      <c r="P74" s="158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 x14ac:dyDescent="0.2">
      <c r="A75" s="128">
        <v>39</v>
      </c>
      <c r="B75" s="42" t="s">
        <v>619</v>
      </c>
      <c r="C75" s="201">
        <f t="shared" si="20"/>
        <v>0</v>
      </c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 x14ac:dyDescent="0.2">
      <c r="A76" s="195">
        <v>4</v>
      </c>
      <c r="B76" s="196" t="s">
        <v>385</v>
      </c>
      <c r="C76" s="194">
        <f t="shared" si="20"/>
        <v>295400</v>
      </c>
      <c r="D76" s="199">
        <f>SUM(D77:D82)</f>
        <v>130000</v>
      </c>
      <c r="E76" s="199">
        <f t="shared" ref="E76:P76" si="21">SUM(E77:E82)</f>
        <v>0</v>
      </c>
      <c r="F76" s="199">
        <f t="shared" si="21"/>
        <v>10000</v>
      </c>
      <c r="G76" s="199">
        <f t="shared" si="21"/>
        <v>142000</v>
      </c>
      <c r="H76" s="199">
        <f t="shared" si="21"/>
        <v>5000</v>
      </c>
      <c r="I76" s="199">
        <f t="shared" si="21"/>
        <v>0</v>
      </c>
      <c r="J76" s="199">
        <f t="shared" si="21"/>
        <v>0</v>
      </c>
      <c r="K76" s="199">
        <f t="shared" si="21"/>
        <v>0</v>
      </c>
      <c r="L76" s="199">
        <f t="shared" si="21"/>
        <v>0</v>
      </c>
      <c r="M76" s="199">
        <f t="shared" si="21"/>
        <v>0</v>
      </c>
      <c r="N76" s="199">
        <f t="shared" si="21"/>
        <v>0</v>
      </c>
      <c r="O76" s="199">
        <f t="shared" si="21"/>
        <v>8400</v>
      </c>
      <c r="P76" s="199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 x14ac:dyDescent="0.2">
      <c r="A77" s="37">
        <v>41</v>
      </c>
      <c r="B77" s="38" t="s">
        <v>622</v>
      </c>
      <c r="C77" s="201">
        <f t="shared" si="20"/>
        <v>0</v>
      </c>
      <c r="D77" s="158">
        <f>ROUND(SUM('UniRi_Plan za unos u SAP'!N167:N170),0)</f>
        <v>0</v>
      </c>
      <c r="E77" s="158"/>
      <c r="F77" s="158">
        <f>ROUND(SUM('UniRi_Plan za unos u SAP'!N338:N339),0)</f>
        <v>0</v>
      </c>
      <c r="G77" s="158">
        <f>ROUND(SUM('UniRi_Plan za unos u SAP'!N401:N403),0)</f>
        <v>0</v>
      </c>
      <c r="H77" s="158"/>
      <c r="I77" s="158">
        <f>ROUND(SUM('UniRi_Plan za unos u SAP'!N450:N452),0)</f>
        <v>0</v>
      </c>
      <c r="J77" s="158"/>
      <c r="K77" s="158"/>
      <c r="L77" s="158"/>
      <c r="M77" s="158"/>
      <c r="N77" s="158"/>
      <c r="O77" s="158"/>
      <c r="P77" s="158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 x14ac:dyDescent="0.2">
      <c r="A78" s="128">
        <v>42</v>
      </c>
      <c r="B78" s="42" t="s">
        <v>508</v>
      </c>
      <c r="C78" s="201">
        <f t="shared" si="20"/>
        <v>295400</v>
      </c>
      <c r="D78" s="158">
        <f>ROUND(SUM('UniRi_Plan za unos u SAP'!N171:N184),0)</f>
        <v>130000</v>
      </c>
      <c r="E78" s="158">
        <f>ROUND(SUM('UniRi_Plan za unos u SAP'!N525:N526),0)</f>
        <v>0</v>
      </c>
      <c r="F78" s="158">
        <f>ROUND(SUM('UniRi_Plan za unos u SAP'!N208,'UniRi_Plan za unos u SAP'!N340:N353),0)</f>
        <v>10000</v>
      </c>
      <c r="G78" s="158">
        <f>ROUND(SUM('UniRi_Plan za unos u SAP'!N225,'UniRi_Plan za unos u SAP'!N404:N415,'UniRi_Plan za unos u SAP'!N557),0)</f>
        <v>142000</v>
      </c>
      <c r="H78" s="158">
        <f>ROUND(SUM('UniRi_Plan za unos u SAP'!N261:N267),0)</f>
        <v>5000</v>
      </c>
      <c r="I78" s="158">
        <f>ROUND(SUM('UniRi_Plan za unos u SAP'!N453:N458,'UniRi_Plan za unos u SAP'!N570),0)</f>
        <v>0</v>
      </c>
      <c r="J78" s="158"/>
      <c r="K78" s="158"/>
      <c r="L78" s="158">
        <f>ROUND(SUM('UniRi_Plan za unos u SAP'!N550:N551,'UniRi_Plan za unos u SAP'!N567:N568),0)</f>
        <v>0</v>
      </c>
      <c r="M78" s="158">
        <f>ROUND(SUM('UniRi_Plan za unos u SAP'!N489:N495),0)</f>
        <v>0</v>
      </c>
      <c r="N78" s="158"/>
      <c r="O78" s="158">
        <f>ROUND(SUM('UniRi_Plan za unos u SAP'!N498:N500),0)</f>
        <v>8400</v>
      </c>
      <c r="P78" s="158">
        <f>ROUND(SUM('UniRi_Plan za unos u SAP'!N104),0)</f>
        <v>0</v>
      </c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 x14ac:dyDescent="0.2">
      <c r="A79" s="37">
        <v>43</v>
      </c>
      <c r="B79" s="38" t="s">
        <v>626</v>
      </c>
      <c r="C79" s="201">
        <f t="shared" si="20"/>
        <v>0</v>
      </c>
      <c r="D79" s="158">
        <f>ROUND(SUM('UniRi_Plan za unos u SAP'!N185),0)</f>
        <v>0</v>
      </c>
      <c r="E79" s="158"/>
      <c r="F79" s="158"/>
      <c r="G79" s="158">
        <f>ROUND(SUM('UniRi_Plan za unos u SAP'!N416),0)</f>
        <v>0</v>
      </c>
      <c r="H79" s="158"/>
      <c r="I79" s="158">
        <f>ROUND(SUM('UniRi_Plan za unos u SAP'!N459),0)</f>
        <v>0</v>
      </c>
      <c r="J79" s="158"/>
      <c r="K79" s="158"/>
      <c r="L79" s="158"/>
      <c r="M79" s="158"/>
      <c r="N79" s="158"/>
      <c r="O79" s="158"/>
      <c r="P79" s="158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 x14ac:dyDescent="0.2">
      <c r="A80" s="37">
        <v>44</v>
      </c>
      <c r="B80" s="38" t="s">
        <v>627</v>
      </c>
      <c r="C80" s="201">
        <f t="shared" si="20"/>
        <v>0</v>
      </c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 x14ac:dyDescent="0.2">
      <c r="A81" s="128">
        <v>45</v>
      </c>
      <c r="B81" s="42" t="s">
        <v>391</v>
      </c>
      <c r="C81" s="201">
        <f t="shared" si="20"/>
        <v>0</v>
      </c>
      <c r="D81" s="158">
        <f>ROUND(SUM('UniRi_Plan za unos u SAP'!N186:N188),0)</f>
        <v>0</v>
      </c>
      <c r="E81" s="158"/>
      <c r="F81" s="158">
        <f>ROUND(SUM('UniRi_Plan za unos u SAP'!N354:N355),0)</f>
        <v>0</v>
      </c>
      <c r="G81" s="158">
        <f>ROUND(SUM('UniRi_Plan za unos u SAP'!N417),0)</f>
        <v>0</v>
      </c>
      <c r="H81" s="158">
        <f>ROUND(SUM('UniRi_Plan za unos u SAP'!N268),0)</f>
        <v>0</v>
      </c>
      <c r="I81" s="158"/>
      <c r="J81" s="158"/>
      <c r="K81" s="158"/>
      <c r="L81" s="158"/>
      <c r="M81" s="158"/>
      <c r="N81" s="158"/>
      <c r="O81" s="158"/>
      <c r="P81" s="158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 x14ac:dyDescent="0.2">
      <c r="A82" s="128">
        <v>49</v>
      </c>
      <c r="B82" s="42" t="s">
        <v>620</v>
      </c>
      <c r="C82" s="201">
        <f t="shared" si="20"/>
        <v>0</v>
      </c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 x14ac:dyDescent="0.2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 x14ac:dyDescent="0.2">
      <c r="A84" s="117" t="s">
        <v>370</v>
      </c>
      <c r="B84" s="117" t="s">
        <v>371</v>
      </c>
      <c r="C84" s="21" t="s">
        <v>636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 x14ac:dyDescent="0.25">
      <c r="A85" s="187"/>
      <c r="B85" s="187" t="s">
        <v>630</v>
      </c>
      <c r="C85" s="188">
        <f>SUM(D85:P85)</f>
        <v>23774825</v>
      </c>
      <c r="D85" s="189">
        <f t="shared" ref="D85:P85" si="22">D86+D95</f>
        <v>17573365</v>
      </c>
      <c r="E85" s="189">
        <f t="shared" si="22"/>
        <v>0</v>
      </c>
      <c r="F85" s="189">
        <f t="shared" si="22"/>
        <v>927900</v>
      </c>
      <c r="G85" s="189">
        <f t="shared" si="22"/>
        <v>4997000</v>
      </c>
      <c r="H85" s="189">
        <f t="shared" si="22"/>
        <v>127000</v>
      </c>
      <c r="I85" s="189">
        <f t="shared" si="22"/>
        <v>136160</v>
      </c>
      <c r="J85" s="189">
        <f t="shared" si="22"/>
        <v>0</v>
      </c>
      <c r="K85" s="189">
        <f t="shared" si="22"/>
        <v>0</v>
      </c>
      <c r="L85" s="189">
        <f t="shared" si="22"/>
        <v>0</v>
      </c>
      <c r="M85" s="189">
        <f t="shared" si="22"/>
        <v>5000</v>
      </c>
      <c r="N85" s="189">
        <f t="shared" si="22"/>
        <v>0</v>
      </c>
      <c r="O85" s="189">
        <f t="shared" si="22"/>
        <v>8400</v>
      </c>
      <c r="P85" s="189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 x14ac:dyDescent="0.2">
      <c r="A86" s="190">
        <v>3</v>
      </c>
      <c r="B86" s="191" t="s">
        <v>373</v>
      </c>
      <c r="C86" s="192">
        <f>ROUND(SUM(D86:P86),0)</f>
        <v>23479425</v>
      </c>
      <c r="D86" s="198">
        <f t="shared" ref="D86:P86" si="23">SUM(D87:D94)</f>
        <v>17443365</v>
      </c>
      <c r="E86" s="198">
        <f t="shared" si="23"/>
        <v>0</v>
      </c>
      <c r="F86" s="198">
        <f t="shared" si="23"/>
        <v>917900</v>
      </c>
      <c r="G86" s="198">
        <f t="shared" si="23"/>
        <v>4855000</v>
      </c>
      <c r="H86" s="198">
        <f t="shared" si="23"/>
        <v>122000</v>
      </c>
      <c r="I86" s="198">
        <f t="shared" si="23"/>
        <v>136160</v>
      </c>
      <c r="J86" s="198">
        <f t="shared" si="23"/>
        <v>0</v>
      </c>
      <c r="K86" s="198">
        <f t="shared" si="23"/>
        <v>0</v>
      </c>
      <c r="L86" s="198">
        <f t="shared" si="23"/>
        <v>0</v>
      </c>
      <c r="M86" s="198">
        <f t="shared" si="23"/>
        <v>5000</v>
      </c>
      <c r="N86" s="198">
        <f t="shared" si="23"/>
        <v>0</v>
      </c>
      <c r="O86" s="198">
        <f t="shared" si="23"/>
        <v>0</v>
      </c>
      <c r="P86" s="198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 x14ac:dyDescent="0.2">
      <c r="A87" s="37">
        <v>31</v>
      </c>
      <c r="B87" s="38" t="s">
        <v>374</v>
      </c>
      <c r="C87" s="200">
        <f>ROUND(SUM(D87:P87),0)</f>
        <v>19561411</v>
      </c>
      <c r="D87" s="158">
        <f>ROUND(SUM('UniRi_Plan za unos u SAP'!O94,'UniRi_Plan za unos u SAP'!O95,'UniRi_Plan za unos u SAP'!O96,'UniRi_Plan za unos u SAP'!O97,SUM('UniRi_Plan za unos u SAP'!O107:O114)),0)</f>
        <v>15641051</v>
      </c>
      <c r="E87" s="158">
        <f>ROUND(SUM('UniRi_Plan za unos u SAP'!O503:O505),0)</f>
        <v>0</v>
      </c>
      <c r="F87" s="158">
        <f>ROUND(SUM('UniRi_Plan za unos u SAP'!O191:O194,'UniRi_Plan za unos u SAP'!O295:O300),0)</f>
        <v>170200</v>
      </c>
      <c r="G87" s="158">
        <f>ROUND(SUM('UniRi_Plan za unos u SAP'!O357:O362,'UniRi_Plan za unos u SAP'!O210:O212),0)</f>
        <v>3715000</v>
      </c>
      <c r="H87" s="158">
        <f>ROUND(SUM('UniRi_Plan za unos u SAP'!O227:O231),0)</f>
        <v>0</v>
      </c>
      <c r="I87" s="158">
        <f>ROUND(SUM('UniRi_Plan za unos u SAP'!O270:O273,'UniRi_Plan za unos u SAP'!O419:O423),0)</f>
        <v>35160</v>
      </c>
      <c r="J87" s="158"/>
      <c r="K87" s="158"/>
      <c r="L87" s="158">
        <f>ROUND(SUM('UniRi_Plan za unos u SAP'!O528:O530,'UniRi_Plan za unos u SAP'!O559:O562),0)</f>
        <v>0</v>
      </c>
      <c r="M87" s="158">
        <f>ROUND(SUM('UniRi_Plan za unos u SAP'!O461:O464),0)</f>
        <v>0</v>
      </c>
      <c r="N87" s="158"/>
      <c r="O87" s="158"/>
      <c r="P87" s="158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 x14ac:dyDescent="0.2">
      <c r="A88" s="128">
        <v>32</v>
      </c>
      <c r="B88" s="42" t="s">
        <v>375</v>
      </c>
      <c r="C88" s="201">
        <f t="shared" ref="C88:C101" si="24">ROUND(SUM(D88:P88),0)</f>
        <v>3824514</v>
      </c>
      <c r="D88" s="158">
        <f>ROUND(SUM('UniRi_Plan za unos u SAP'!O98,'UniRi_Plan za unos u SAP'!O99,'UniRi_Plan za unos u SAP'!O100,SUM('UniRi_Plan za unos u SAP'!O115:O142)),0)</f>
        <v>1782314</v>
      </c>
      <c r="E88" s="158">
        <f>ROUND(SUM('UniRi_Plan za unos u SAP'!O506:O520),0)</f>
        <v>0</v>
      </c>
      <c r="F88" s="158">
        <f>ROUND(SUM('UniRi_Plan za unos u SAP'!O195:O205,'UniRi_Plan za unos u SAP'!O301:O326),0)</f>
        <v>710700</v>
      </c>
      <c r="G88" s="158">
        <f>ROUND(SUM('UniRi_Plan za unos u SAP'!O213:O224,'UniRi_Plan za unos u SAP'!O363:O389),0)</f>
        <v>1114500</v>
      </c>
      <c r="H88" s="158">
        <f>ROUND(SUM('UniRi_Plan za unos u SAP'!O232:O253),0)</f>
        <v>121000</v>
      </c>
      <c r="I88" s="158">
        <f>ROUND(SUM('UniRi_Plan za unos u SAP'!O274:O287,'UniRi_Plan za unos u SAP'!O424:O445),0)</f>
        <v>96000</v>
      </c>
      <c r="J88" s="158"/>
      <c r="K88" s="158"/>
      <c r="L88" s="158">
        <f>ROUND(SUM('UniRi_Plan za unos u SAP'!O531:O545,'UniRi_Plan za unos u SAP'!O563:O566),0)</f>
        <v>0</v>
      </c>
      <c r="M88" s="158">
        <f>ROUND(SUM('UniRi_Plan za unos u SAP'!O292,'UniRi_Plan za unos u SAP'!O465:O484),0)</f>
        <v>0</v>
      </c>
      <c r="N88" s="158"/>
      <c r="O88" s="158">
        <f>ROUND(SUM('UniRi_Plan za unos u SAP'!O497),0)</f>
        <v>0</v>
      </c>
      <c r="P88" s="158">
        <f>ROUND(SUM('UniRi_Plan za unos u SAP'!O103),0)</f>
        <v>0</v>
      </c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 x14ac:dyDescent="0.2">
      <c r="A89" s="128">
        <v>34</v>
      </c>
      <c r="B89" s="42" t="s">
        <v>379</v>
      </c>
      <c r="C89" s="201">
        <f t="shared" si="24"/>
        <v>48000</v>
      </c>
      <c r="D89" s="158">
        <f>ROUND(SUM('UniRi_Plan za unos u SAP'!O143:O152),0)</f>
        <v>20000</v>
      </c>
      <c r="E89" s="158"/>
      <c r="F89" s="158">
        <f>ROUND(SUM('UniRi_Plan za unos u SAP'!O327:O331),0)</f>
        <v>17000</v>
      </c>
      <c r="G89" s="158">
        <f>ROUND(SUM('UniRi_Plan za unos u SAP'!O390:O394),0)</f>
        <v>10000</v>
      </c>
      <c r="H89" s="158">
        <f>ROUND(SUM('UniRi_Plan za unos u SAP'!O254:O255),0)</f>
        <v>1000</v>
      </c>
      <c r="I89" s="158">
        <f>ROUND(SUM('UniRi_Plan za unos u SAP'!O288,'UniRi_Plan za unos u SAP'!O446:O447),0)</f>
        <v>0</v>
      </c>
      <c r="J89" s="158"/>
      <c r="K89" s="158"/>
      <c r="L89" s="158"/>
      <c r="M89" s="158">
        <f>ROUND(SUM('UniRi_Plan za unos u SAP'!O485:O486),0)</f>
        <v>0</v>
      </c>
      <c r="N89" s="158"/>
      <c r="O89" s="158"/>
      <c r="P89" s="158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 x14ac:dyDescent="0.2">
      <c r="A90" s="128">
        <v>35</v>
      </c>
      <c r="B90" s="42" t="s">
        <v>606</v>
      </c>
      <c r="C90" s="201">
        <f t="shared" si="24"/>
        <v>0</v>
      </c>
      <c r="D90" s="158"/>
      <c r="E90" s="158">
        <f>ROUND(SUM('UniRi_Plan za unos u SAP'!O521),0)</f>
        <v>0</v>
      </c>
      <c r="F90" s="158"/>
      <c r="G90" s="158"/>
      <c r="H90" s="158"/>
      <c r="I90" s="158"/>
      <c r="J90" s="158"/>
      <c r="K90" s="158"/>
      <c r="L90" s="158">
        <f>ROUND(SUM('UniRi_Plan za unos u SAP'!O546),0)</f>
        <v>0</v>
      </c>
      <c r="M90" s="158"/>
      <c r="N90" s="158"/>
      <c r="O90" s="158"/>
      <c r="P90" s="158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 x14ac:dyDescent="0.2">
      <c r="A91" s="128">
        <v>36</v>
      </c>
      <c r="B91" s="45" t="s">
        <v>381</v>
      </c>
      <c r="C91" s="201">
        <f t="shared" si="24"/>
        <v>0</v>
      </c>
      <c r="D91" s="158">
        <f>ROUND(SUM('UniRi_Plan za unos u SAP'!O153:O156),0)</f>
        <v>0</v>
      </c>
      <c r="E91" s="158">
        <f>ROUND(SUM('UniRi_Plan za unos u SAP'!O522:O524),0)</f>
        <v>0</v>
      </c>
      <c r="F91" s="158">
        <f>ROUND(SUM('UniRi_Plan za unos u SAP'!O332),0)</f>
        <v>0</v>
      </c>
      <c r="G91" s="158">
        <f>ROUND(SUM('UniRi_Plan za unos u SAP'!O395:O396),0)</f>
        <v>0</v>
      </c>
      <c r="H91" s="158">
        <f>ROUND(SUM('UniRi_Plan za unos u SAP'!O256:O258),0)</f>
        <v>0</v>
      </c>
      <c r="I91" s="158">
        <f>ROUND(SUM('UniRi_Plan za unos u SAP'!O289,'UniRi_Plan za unos u SAP'!O448),0)</f>
        <v>0</v>
      </c>
      <c r="J91" s="158"/>
      <c r="K91" s="158"/>
      <c r="L91" s="158">
        <f>ROUND(SUM('UniRi_Plan za unos u SAP'!O547:O549),0)</f>
        <v>0</v>
      </c>
      <c r="M91" s="158"/>
      <c r="N91" s="158"/>
      <c r="O91" s="158"/>
      <c r="P91" s="158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 x14ac:dyDescent="0.2">
      <c r="A92" s="128">
        <v>37</v>
      </c>
      <c r="B92" s="42" t="s">
        <v>614</v>
      </c>
      <c r="C92" s="201">
        <f t="shared" si="24"/>
        <v>30500</v>
      </c>
      <c r="D92" s="158">
        <f>ROUND(SUM('UniRi_Plan za unos u SAP'!O157:O158),0)</f>
        <v>0</v>
      </c>
      <c r="E92" s="158"/>
      <c r="F92" s="158">
        <f>ROUND(SUM('UniRi_Plan za unos u SAP'!O333:O334),0)</f>
        <v>10000</v>
      </c>
      <c r="G92" s="158">
        <f>ROUND(SUM('UniRi_Plan za unos u SAP'!O397:O398),0)</f>
        <v>10500</v>
      </c>
      <c r="H92" s="158">
        <f>ROUND(SUM('UniRi_Plan za unos u SAP'!O259),0)</f>
        <v>0</v>
      </c>
      <c r="I92" s="158">
        <f>ROUND(SUM('UniRi_Plan za unos u SAP'!O290,'UniRi_Plan za unos u SAP'!O449),0)</f>
        <v>5000</v>
      </c>
      <c r="J92" s="158"/>
      <c r="K92" s="158"/>
      <c r="L92" s="158"/>
      <c r="M92" s="158">
        <f>ROUND(SUM('UniRi_Plan za unos u SAP'!O487),0)</f>
        <v>5000</v>
      </c>
      <c r="N92" s="158"/>
      <c r="O92" s="158"/>
      <c r="P92" s="158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 x14ac:dyDescent="0.2">
      <c r="A93" s="128">
        <v>38</v>
      </c>
      <c r="B93" s="42" t="s">
        <v>383</v>
      </c>
      <c r="C93" s="201">
        <f t="shared" si="24"/>
        <v>15000</v>
      </c>
      <c r="D93" s="158">
        <f>ROUND(SUM('UniRi_Plan za unos u SAP'!O101,SUM('UniRi_Plan za unos u SAP'!O159:O166)),0)</f>
        <v>0</v>
      </c>
      <c r="E93" s="158"/>
      <c r="F93" s="158">
        <f>ROUND(SUM('UniRi_Plan za unos u SAP'!O335:O337),0)</f>
        <v>10000</v>
      </c>
      <c r="G93" s="158">
        <f>ROUND(SUM('UniRi_Plan za unos u SAP'!O399:O400),0)</f>
        <v>5000</v>
      </c>
      <c r="H93" s="158">
        <f>ROUND(SUM('UniRi_Plan za unos u SAP'!O260),0)</f>
        <v>0</v>
      </c>
      <c r="I93" s="158"/>
      <c r="J93" s="158"/>
      <c r="K93" s="158"/>
      <c r="L93" s="158"/>
      <c r="M93" s="158">
        <f>ROUND(SUM('UniRi_Plan za unos u SAP'!O488),0)</f>
        <v>0</v>
      </c>
      <c r="N93" s="158"/>
      <c r="O93" s="158"/>
      <c r="P93" s="158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 x14ac:dyDescent="0.2">
      <c r="A94" s="128">
        <v>39</v>
      </c>
      <c r="B94" s="42" t="s">
        <v>619</v>
      </c>
      <c r="C94" s="201">
        <f t="shared" si="24"/>
        <v>0</v>
      </c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 x14ac:dyDescent="0.2">
      <c r="A95" s="195">
        <v>4</v>
      </c>
      <c r="B95" s="196" t="s">
        <v>385</v>
      </c>
      <c r="C95" s="194">
        <f t="shared" si="24"/>
        <v>295400</v>
      </c>
      <c r="D95" s="199">
        <f t="shared" ref="D95:P95" si="25">SUM(D96:D101)</f>
        <v>130000</v>
      </c>
      <c r="E95" s="199">
        <f t="shared" si="25"/>
        <v>0</v>
      </c>
      <c r="F95" s="199">
        <f t="shared" si="25"/>
        <v>10000</v>
      </c>
      <c r="G95" s="199">
        <f t="shared" si="25"/>
        <v>142000</v>
      </c>
      <c r="H95" s="199">
        <f t="shared" si="25"/>
        <v>5000</v>
      </c>
      <c r="I95" s="199">
        <f t="shared" si="25"/>
        <v>0</v>
      </c>
      <c r="J95" s="199">
        <f t="shared" si="25"/>
        <v>0</v>
      </c>
      <c r="K95" s="199">
        <f t="shared" si="25"/>
        <v>0</v>
      </c>
      <c r="L95" s="199">
        <f t="shared" si="25"/>
        <v>0</v>
      </c>
      <c r="M95" s="199">
        <f t="shared" si="25"/>
        <v>0</v>
      </c>
      <c r="N95" s="199">
        <f t="shared" si="25"/>
        <v>0</v>
      </c>
      <c r="O95" s="199">
        <f t="shared" si="25"/>
        <v>8400</v>
      </c>
      <c r="P95" s="199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 x14ac:dyDescent="0.2">
      <c r="A96" s="37">
        <v>41</v>
      </c>
      <c r="B96" s="38" t="s">
        <v>622</v>
      </c>
      <c r="C96" s="201">
        <f t="shared" si="24"/>
        <v>0</v>
      </c>
      <c r="D96" s="158">
        <f>ROUND(SUM('UniRi_Plan za unos u SAP'!O167:O170),0)</f>
        <v>0</v>
      </c>
      <c r="E96" s="158"/>
      <c r="F96" s="158">
        <f>ROUND(SUM('UniRi_Plan za unos u SAP'!O338:O339),0)</f>
        <v>0</v>
      </c>
      <c r="G96" s="158">
        <f>ROUND(SUM('UniRi_Plan za unos u SAP'!O401:O403),0)</f>
        <v>0</v>
      </c>
      <c r="H96" s="158"/>
      <c r="I96" s="158">
        <f>ROUND(SUM('UniRi_Plan za unos u SAP'!O450:O452),0)</f>
        <v>0</v>
      </c>
      <c r="J96" s="158"/>
      <c r="K96" s="158"/>
      <c r="L96" s="158"/>
      <c r="M96" s="158"/>
      <c r="N96" s="158"/>
      <c r="O96" s="158"/>
      <c r="P96" s="158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 x14ac:dyDescent="0.2">
      <c r="A97" s="128">
        <v>42</v>
      </c>
      <c r="B97" s="42" t="s">
        <v>508</v>
      </c>
      <c r="C97" s="201">
        <f t="shared" si="24"/>
        <v>295400</v>
      </c>
      <c r="D97" s="158">
        <f>ROUND(SUM('UniRi_Plan za unos u SAP'!O171:O184),0)</f>
        <v>130000</v>
      </c>
      <c r="E97" s="158">
        <f>ROUND(SUM('UniRi_Plan za unos u SAP'!O525:O526),0)</f>
        <v>0</v>
      </c>
      <c r="F97" s="158">
        <f>ROUND(SUM('UniRi_Plan za unos u SAP'!O208,'UniRi_Plan za unos u SAP'!O340:O353),0)</f>
        <v>10000</v>
      </c>
      <c r="G97" s="158">
        <f>ROUND(SUM('UniRi_Plan za unos u SAP'!O225,'UniRi_Plan za unos u SAP'!O404:O415,'UniRi_Plan za unos u SAP'!O557),0)</f>
        <v>142000</v>
      </c>
      <c r="H97" s="158">
        <f>ROUND(SUM('UniRi_Plan za unos u SAP'!O261:O267),0)</f>
        <v>5000</v>
      </c>
      <c r="I97" s="158">
        <f>ROUND(SUM('UniRi_Plan za unos u SAP'!O453:O458,'UniRi_Plan za unos u SAP'!O570),0)</f>
        <v>0</v>
      </c>
      <c r="J97" s="158"/>
      <c r="K97" s="158"/>
      <c r="L97" s="158">
        <f>ROUND(SUM('UniRi_Plan za unos u SAP'!O550:O551,'UniRi_Plan za unos u SAP'!O567:O568),0)</f>
        <v>0</v>
      </c>
      <c r="M97" s="158">
        <f>ROUND(SUM('UniRi_Plan za unos u SAP'!O489:O495),0)</f>
        <v>0</v>
      </c>
      <c r="N97" s="158"/>
      <c r="O97" s="158">
        <f>ROUND(SUM('UniRi_Plan za unos u SAP'!O498:O500),0)</f>
        <v>8400</v>
      </c>
      <c r="P97" s="158">
        <f>ROUND(SUM('UniRi_Plan za unos u SAP'!O104),0)</f>
        <v>0</v>
      </c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 x14ac:dyDescent="0.2">
      <c r="A98" s="37">
        <v>43</v>
      </c>
      <c r="B98" s="38" t="s">
        <v>626</v>
      </c>
      <c r="C98" s="201">
        <f t="shared" si="24"/>
        <v>0</v>
      </c>
      <c r="D98" s="158">
        <f>ROUND(SUM('UniRi_Plan za unos u SAP'!O185),0)</f>
        <v>0</v>
      </c>
      <c r="E98" s="158"/>
      <c r="F98" s="158"/>
      <c r="G98" s="158">
        <f>ROUND(SUM('UniRi_Plan za unos u SAP'!O416),0)</f>
        <v>0</v>
      </c>
      <c r="H98" s="158"/>
      <c r="I98" s="158">
        <f>ROUND(SUM('UniRi_Plan za unos u SAP'!O459),0)</f>
        <v>0</v>
      </c>
      <c r="J98" s="158"/>
      <c r="K98" s="158"/>
      <c r="L98" s="158"/>
      <c r="M98" s="158"/>
      <c r="N98" s="158"/>
      <c r="O98" s="158"/>
      <c r="P98" s="158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 x14ac:dyDescent="0.2">
      <c r="A99" s="37">
        <v>44</v>
      </c>
      <c r="B99" s="38" t="s">
        <v>627</v>
      </c>
      <c r="C99" s="201">
        <f t="shared" si="24"/>
        <v>0</v>
      </c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 x14ac:dyDescent="0.2">
      <c r="A100" s="128">
        <v>45</v>
      </c>
      <c r="B100" s="42" t="s">
        <v>391</v>
      </c>
      <c r="C100" s="201">
        <f t="shared" si="24"/>
        <v>0</v>
      </c>
      <c r="D100" s="158">
        <f>ROUND(SUM('UniRi_Plan za unos u SAP'!O186:O188),0)</f>
        <v>0</v>
      </c>
      <c r="E100" s="158"/>
      <c r="F100" s="158">
        <f>ROUND(SUM('UniRi_Plan za unos u SAP'!O354:O355),0)</f>
        <v>0</v>
      </c>
      <c r="G100" s="158">
        <f>ROUND(SUM('UniRi_Plan za unos u SAP'!O417),0)</f>
        <v>0</v>
      </c>
      <c r="H100" s="158">
        <f>ROUND(SUM('UniRi_Plan za unos u SAP'!O268),0)</f>
        <v>0</v>
      </c>
      <c r="I100" s="158"/>
      <c r="J100" s="158"/>
      <c r="K100" s="158"/>
      <c r="L100" s="158"/>
      <c r="M100" s="158"/>
      <c r="N100" s="158"/>
      <c r="O100" s="158"/>
      <c r="P100" s="158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 x14ac:dyDescent="0.2">
      <c r="A101" s="128">
        <v>49</v>
      </c>
      <c r="B101" s="42" t="s">
        <v>620</v>
      </c>
      <c r="C101" s="201">
        <f t="shared" si="24"/>
        <v>0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 x14ac:dyDescent="0.2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 x14ac:dyDescent="0.2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 x14ac:dyDescent="0.2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 x14ac:dyDescent="0.2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 x14ac:dyDescent="0.2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 x14ac:dyDescent="0.2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 x14ac:dyDescent="0.2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 x14ac:dyDescent="0.2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 x14ac:dyDescent="0.2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 x14ac:dyDescent="0.2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 x14ac:dyDescent="0.2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 x14ac:dyDescent="0.2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 x14ac:dyDescent="0.2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 x14ac:dyDescent="0.2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 x14ac:dyDescent="0.2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 x14ac:dyDescent="0.2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 x14ac:dyDescent="0.2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 x14ac:dyDescent="0.2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 x14ac:dyDescent="0.2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 x14ac:dyDescent="0.2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 x14ac:dyDescent="0.2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 x14ac:dyDescent="0.2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 x14ac:dyDescent="0.2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 x14ac:dyDescent="0.2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 x14ac:dyDescent="0.2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 x14ac:dyDescent="0.2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 x14ac:dyDescent="0.2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 x14ac:dyDescent="0.2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 x14ac:dyDescent="0.2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 x14ac:dyDescent="0.2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 x14ac:dyDescent="0.2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 x14ac:dyDescent="0.2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 x14ac:dyDescent="0.2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 x14ac:dyDescent="0.2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 x14ac:dyDescent="0.2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 x14ac:dyDescent="0.2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 x14ac:dyDescent="0.2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 x14ac:dyDescent="0.2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 x14ac:dyDescent="0.2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 x14ac:dyDescent="0.2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 x14ac:dyDescent="0.2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 x14ac:dyDescent="0.2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 x14ac:dyDescent="0.2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 x14ac:dyDescent="0.2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 x14ac:dyDescent="0.2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 x14ac:dyDescent="0.2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 x14ac:dyDescent="0.2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 x14ac:dyDescent="0.2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 x14ac:dyDescent="0.2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 x14ac:dyDescent="0.2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 x14ac:dyDescent="0.2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 x14ac:dyDescent="0.2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 x14ac:dyDescent="0.2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 x14ac:dyDescent="0.2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 x14ac:dyDescent="0.2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 x14ac:dyDescent="0.2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 x14ac:dyDescent="0.2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 x14ac:dyDescent="0.2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 x14ac:dyDescent="0.2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 x14ac:dyDescent="0.2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 x14ac:dyDescent="0.2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 x14ac:dyDescent="0.2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 x14ac:dyDescent="0.2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 x14ac:dyDescent="0.2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 x14ac:dyDescent="0.2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 x14ac:dyDescent="0.2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 x14ac:dyDescent="0.2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 x14ac:dyDescent="0.2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 x14ac:dyDescent="0.2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 x14ac:dyDescent="0.2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 x14ac:dyDescent="0.2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 x14ac:dyDescent="0.2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 x14ac:dyDescent="0.2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 x14ac:dyDescent="0.2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 x14ac:dyDescent="0.2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 x14ac:dyDescent="0.2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 x14ac:dyDescent="0.2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 x14ac:dyDescent="0.2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 x14ac:dyDescent="0.2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 x14ac:dyDescent="0.2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 x14ac:dyDescent="0.2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 x14ac:dyDescent="0.2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 x14ac:dyDescent="0.2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 x14ac:dyDescent="0.2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 x14ac:dyDescent="0.2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 x14ac:dyDescent="0.2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 x14ac:dyDescent="0.2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 x14ac:dyDescent="0.2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 x14ac:dyDescent="0.2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 x14ac:dyDescent="0.2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 x14ac:dyDescent="0.2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 x14ac:dyDescent="0.2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 x14ac:dyDescent="0.2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 x14ac:dyDescent="0.2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 x14ac:dyDescent="0.2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 x14ac:dyDescent="0.2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 x14ac:dyDescent="0.2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 x14ac:dyDescent="0.2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 x14ac:dyDescent="0.2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 x14ac:dyDescent="0.2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 x14ac:dyDescent="0.2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 x14ac:dyDescent="0.2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 x14ac:dyDescent="0.2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 x14ac:dyDescent="0.2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 x14ac:dyDescent="0.2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 x14ac:dyDescent="0.2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 x14ac:dyDescent="0.2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 x14ac:dyDescent="0.2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 x14ac:dyDescent="0.2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 x14ac:dyDescent="0.2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 x14ac:dyDescent="0.2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 x14ac:dyDescent="0.2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 x14ac:dyDescent="0.2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 x14ac:dyDescent="0.2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 x14ac:dyDescent="0.2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 x14ac:dyDescent="0.2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 x14ac:dyDescent="0.2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 x14ac:dyDescent="0.2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 x14ac:dyDescent="0.2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 x14ac:dyDescent="0.2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 x14ac:dyDescent="0.2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 x14ac:dyDescent="0.2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 x14ac:dyDescent="0.2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 x14ac:dyDescent="0.2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 x14ac:dyDescent="0.2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 x14ac:dyDescent="0.2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 x14ac:dyDescent="0.2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 x14ac:dyDescent="0.2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 x14ac:dyDescent="0.2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 x14ac:dyDescent="0.2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 x14ac:dyDescent="0.2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 x14ac:dyDescent="0.2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 x14ac:dyDescent="0.2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 x14ac:dyDescent="0.2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 x14ac:dyDescent="0.2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 x14ac:dyDescent="0.2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 x14ac:dyDescent="0.2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 x14ac:dyDescent="0.2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 x14ac:dyDescent="0.2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 x14ac:dyDescent="0.2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 x14ac:dyDescent="0.2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 x14ac:dyDescent="0.2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 x14ac:dyDescent="0.2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 x14ac:dyDescent="0.2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 x14ac:dyDescent="0.2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 x14ac:dyDescent="0.2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 x14ac:dyDescent="0.2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 x14ac:dyDescent="0.2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 x14ac:dyDescent="0.2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 x14ac:dyDescent="0.2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 x14ac:dyDescent="0.2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 x14ac:dyDescent="0.2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 x14ac:dyDescent="0.2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 x14ac:dyDescent="0.2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 x14ac:dyDescent="0.2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 x14ac:dyDescent="0.2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 x14ac:dyDescent="0.2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 x14ac:dyDescent="0.2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 x14ac:dyDescent="0.2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 x14ac:dyDescent="0.2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 x14ac:dyDescent="0.2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 x14ac:dyDescent="0.2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 x14ac:dyDescent="0.2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 x14ac:dyDescent="0.2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 x14ac:dyDescent="0.2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 x14ac:dyDescent="0.2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 x14ac:dyDescent="0.2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 x14ac:dyDescent="0.2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 x14ac:dyDescent="0.2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 x14ac:dyDescent="0.2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 x14ac:dyDescent="0.2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 x14ac:dyDescent="0.2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 x14ac:dyDescent="0.2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 x14ac:dyDescent="0.2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 x14ac:dyDescent="0.2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 x14ac:dyDescent="0.2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 x14ac:dyDescent="0.2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 x14ac:dyDescent="0.2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 x14ac:dyDescent="0.2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 x14ac:dyDescent="0.2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 x14ac:dyDescent="0.2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 x14ac:dyDescent="0.2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 x14ac:dyDescent="0.2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 x14ac:dyDescent="0.2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 x14ac:dyDescent="0.2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 x14ac:dyDescent="0.2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 x14ac:dyDescent="0.2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 x14ac:dyDescent="0.2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 x14ac:dyDescent="0.2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 x14ac:dyDescent="0.2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 x14ac:dyDescent="0.2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 x14ac:dyDescent="0.2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 x14ac:dyDescent="0.2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 x14ac:dyDescent="0.2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 x14ac:dyDescent="0.2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 x14ac:dyDescent="0.2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 x14ac:dyDescent="0.2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 x14ac:dyDescent="0.2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 x14ac:dyDescent="0.2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 x14ac:dyDescent="0.2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 x14ac:dyDescent="0.2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 x14ac:dyDescent="0.2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 x14ac:dyDescent="0.2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 x14ac:dyDescent="0.2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 x14ac:dyDescent="0.2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 x14ac:dyDescent="0.2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 x14ac:dyDescent="0.2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 x14ac:dyDescent="0.2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 x14ac:dyDescent="0.2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 x14ac:dyDescent="0.2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 x14ac:dyDescent="0.2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 x14ac:dyDescent="0.2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 x14ac:dyDescent="0.2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 x14ac:dyDescent="0.2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 x14ac:dyDescent="0.2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 x14ac:dyDescent="0.2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 x14ac:dyDescent="0.2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 x14ac:dyDescent="0.2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 x14ac:dyDescent="0.2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 x14ac:dyDescent="0.2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 x14ac:dyDescent="0.2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 x14ac:dyDescent="0.2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 x14ac:dyDescent="0.2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 x14ac:dyDescent="0.2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 x14ac:dyDescent="0.2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 x14ac:dyDescent="0.2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 x14ac:dyDescent="0.2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 x14ac:dyDescent="0.2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 x14ac:dyDescent="0.2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 x14ac:dyDescent="0.2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 x14ac:dyDescent="0.2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 x14ac:dyDescent="0.2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 x14ac:dyDescent="0.2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 x14ac:dyDescent="0.2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 x14ac:dyDescent="0.2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 x14ac:dyDescent="0.2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 x14ac:dyDescent="0.2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 x14ac:dyDescent="0.2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 x14ac:dyDescent="0.2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 x14ac:dyDescent="0.2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 x14ac:dyDescent="0.2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 x14ac:dyDescent="0.2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 x14ac:dyDescent="0.2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 x14ac:dyDescent="0.2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 x14ac:dyDescent="0.2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 x14ac:dyDescent="0.2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 x14ac:dyDescent="0.2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 x14ac:dyDescent="0.2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 x14ac:dyDescent="0.2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 x14ac:dyDescent="0.2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 x14ac:dyDescent="0.2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 x14ac:dyDescent="0.2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 x14ac:dyDescent="0.2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 x14ac:dyDescent="0.2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 x14ac:dyDescent="0.2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 x14ac:dyDescent="0.2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 x14ac:dyDescent="0.2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 x14ac:dyDescent="0.2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 x14ac:dyDescent="0.2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 x14ac:dyDescent="0.2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 x14ac:dyDescent="0.2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 x14ac:dyDescent="0.2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 x14ac:dyDescent="0.2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 x14ac:dyDescent="0.2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 x14ac:dyDescent="0.2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 x14ac:dyDescent="0.2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 x14ac:dyDescent="0.2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 x14ac:dyDescent="0.2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 x14ac:dyDescent="0.2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 x14ac:dyDescent="0.2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 x14ac:dyDescent="0.2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 x14ac:dyDescent="0.2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 x14ac:dyDescent="0.2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 x14ac:dyDescent="0.2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 x14ac:dyDescent="0.2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 x14ac:dyDescent="0.2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 x14ac:dyDescent="0.2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 x14ac:dyDescent="0.2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 x14ac:dyDescent="0.2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 x14ac:dyDescent="0.2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 x14ac:dyDescent="0.2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 x14ac:dyDescent="0.2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 x14ac:dyDescent="0.2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 x14ac:dyDescent="0.2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 x14ac:dyDescent="0.2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 x14ac:dyDescent="0.2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 x14ac:dyDescent="0.2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 x14ac:dyDescent="0.2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 x14ac:dyDescent="0.2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 x14ac:dyDescent="0.2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 x14ac:dyDescent="0.2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 x14ac:dyDescent="0.2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 x14ac:dyDescent="0.2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 x14ac:dyDescent="0.2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 x14ac:dyDescent="0.2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 x14ac:dyDescent="0.2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 x14ac:dyDescent="0.2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 x14ac:dyDescent="0.2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 x14ac:dyDescent="0.2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 x14ac:dyDescent="0.2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 x14ac:dyDescent="0.2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 x14ac:dyDescent="0.2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 x14ac:dyDescent="0.2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 x14ac:dyDescent="0.2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 x14ac:dyDescent="0.2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 x14ac:dyDescent="0.2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 x14ac:dyDescent="0.2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 x14ac:dyDescent="0.2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 x14ac:dyDescent="0.2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 x14ac:dyDescent="0.2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 x14ac:dyDescent="0.2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 x14ac:dyDescent="0.2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 x14ac:dyDescent="0.2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 x14ac:dyDescent="0.2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 x14ac:dyDescent="0.2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 x14ac:dyDescent="0.2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 x14ac:dyDescent="0.2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 x14ac:dyDescent="0.2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 x14ac:dyDescent="0.2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 x14ac:dyDescent="0.2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 x14ac:dyDescent="0.2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 x14ac:dyDescent="0.2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 x14ac:dyDescent="0.2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 x14ac:dyDescent="0.2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 x14ac:dyDescent="0.2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 x14ac:dyDescent="0.2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 x14ac:dyDescent="0.2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 x14ac:dyDescent="0.2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 x14ac:dyDescent="0.2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 x14ac:dyDescent="0.2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 x14ac:dyDescent="0.2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 x14ac:dyDescent="0.2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 x14ac:dyDescent="0.2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 x14ac:dyDescent="0.2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 x14ac:dyDescent="0.2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 x14ac:dyDescent="0.2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 x14ac:dyDescent="0.2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 x14ac:dyDescent="0.2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 x14ac:dyDescent="0.2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 x14ac:dyDescent="0.2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 x14ac:dyDescent="0.2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 x14ac:dyDescent="0.2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 x14ac:dyDescent="0.2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 x14ac:dyDescent="0.2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 x14ac:dyDescent="0.2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 x14ac:dyDescent="0.2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 x14ac:dyDescent="0.2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 x14ac:dyDescent="0.2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 x14ac:dyDescent="0.2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 x14ac:dyDescent="0.2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 x14ac:dyDescent="0.2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 x14ac:dyDescent="0.2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 x14ac:dyDescent="0.2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 x14ac:dyDescent="0.2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 x14ac:dyDescent="0.2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 x14ac:dyDescent="0.2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 x14ac:dyDescent="0.2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 x14ac:dyDescent="0.2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 x14ac:dyDescent="0.2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 x14ac:dyDescent="0.2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 x14ac:dyDescent="0.2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 x14ac:dyDescent="0.2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 x14ac:dyDescent="0.2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 x14ac:dyDescent="0.2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 x14ac:dyDescent="0.2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 x14ac:dyDescent="0.2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 x14ac:dyDescent="0.2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 x14ac:dyDescent="0.2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 x14ac:dyDescent="0.2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 x14ac:dyDescent="0.2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 x14ac:dyDescent="0.2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 x14ac:dyDescent="0.2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 x14ac:dyDescent="0.2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 x14ac:dyDescent="0.2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 x14ac:dyDescent="0.2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 x14ac:dyDescent="0.2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 x14ac:dyDescent="0.2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 x14ac:dyDescent="0.2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 x14ac:dyDescent="0.2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 x14ac:dyDescent="0.2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 x14ac:dyDescent="0.2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 x14ac:dyDescent="0.2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 x14ac:dyDescent="0.2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 x14ac:dyDescent="0.2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 x14ac:dyDescent="0.2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 x14ac:dyDescent="0.2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 x14ac:dyDescent="0.2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 x14ac:dyDescent="0.2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 x14ac:dyDescent="0.2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 x14ac:dyDescent="0.2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 x14ac:dyDescent="0.2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 x14ac:dyDescent="0.2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 x14ac:dyDescent="0.2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 x14ac:dyDescent="0.2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 x14ac:dyDescent="0.2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 x14ac:dyDescent="0.2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 x14ac:dyDescent="0.2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 x14ac:dyDescent="0.2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 x14ac:dyDescent="0.2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 x14ac:dyDescent="0.2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 x14ac:dyDescent="0.2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 x14ac:dyDescent="0.2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 x14ac:dyDescent="0.2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 x14ac:dyDescent="0.2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 x14ac:dyDescent="0.2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 x14ac:dyDescent="0.2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 x14ac:dyDescent="0.2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 x14ac:dyDescent="0.2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 x14ac:dyDescent="0.2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 x14ac:dyDescent="0.2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 x14ac:dyDescent="0.2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 x14ac:dyDescent="0.2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 x14ac:dyDescent="0.2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 x14ac:dyDescent="0.2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 x14ac:dyDescent="0.2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 x14ac:dyDescent="0.2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 x14ac:dyDescent="0.2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 x14ac:dyDescent="0.2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 x14ac:dyDescent="0.2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 x14ac:dyDescent="0.2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 x14ac:dyDescent="0.2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 x14ac:dyDescent="0.2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 x14ac:dyDescent="0.2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 x14ac:dyDescent="0.2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 x14ac:dyDescent="0.2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 x14ac:dyDescent="0.2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 x14ac:dyDescent="0.2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 x14ac:dyDescent="0.2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 x14ac:dyDescent="0.2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 x14ac:dyDescent="0.2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 x14ac:dyDescent="0.2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 x14ac:dyDescent="0.2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 x14ac:dyDescent="0.2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 x14ac:dyDescent="0.2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 x14ac:dyDescent="0.2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 x14ac:dyDescent="0.2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 x14ac:dyDescent="0.2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 x14ac:dyDescent="0.2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 x14ac:dyDescent="0.2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 x14ac:dyDescent="0.2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 x14ac:dyDescent="0.2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 x14ac:dyDescent="0.2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 x14ac:dyDescent="0.2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 x14ac:dyDescent="0.2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 x14ac:dyDescent="0.2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 x14ac:dyDescent="0.2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 x14ac:dyDescent="0.2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 x14ac:dyDescent="0.2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 x14ac:dyDescent="0.2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 x14ac:dyDescent="0.2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 x14ac:dyDescent="0.2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 x14ac:dyDescent="0.2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 x14ac:dyDescent="0.2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 x14ac:dyDescent="0.2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 x14ac:dyDescent="0.2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 x14ac:dyDescent="0.2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 x14ac:dyDescent="0.2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 x14ac:dyDescent="0.2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 x14ac:dyDescent="0.2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 x14ac:dyDescent="0.2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 x14ac:dyDescent="0.2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 x14ac:dyDescent="0.2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 x14ac:dyDescent="0.2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 x14ac:dyDescent="0.2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 x14ac:dyDescent="0.2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 x14ac:dyDescent="0.2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 x14ac:dyDescent="0.2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 x14ac:dyDescent="0.2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 x14ac:dyDescent="0.2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 x14ac:dyDescent="0.2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 x14ac:dyDescent="0.2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 x14ac:dyDescent="0.2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 x14ac:dyDescent="0.2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 x14ac:dyDescent="0.2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 x14ac:dyDescent="0.2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 x14ac:dyDescent="0.2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 x14ac:dyDescent="0.2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 x14ac:dyDescent="0.2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 x14ac:dyDescent="0.2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 x14ac:dyDescent="0.2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 x14ac:dyDescent="0.2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 x14ac:dyDescent="0.2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 x14ac:dyDescent="0.2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 x14ac:dyDescent="0.2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 x14ac:dyDescent="0.2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 x14ac:dyDescent="0.2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 x14ac:dyDescent="0.2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 x14ac:dyDescent="0.2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 x14ac:dyDescent="0.2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 x14ac:dyDescent="0.2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 x14ac:dyDescent="0.2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 x14ac:dyDescent="0.2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 x14ac:dyDescent="0.2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 x14ac:dyDescent="0.2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 x14ac:dyDescent="0.2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 x14ac:dyDescent="0.2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 x14ac:dyDescent="0.2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 x14ac:dyDescent="0.2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 x14ac:dyDescent="0.2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 x14ac:dyDescent="0.2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 x14ac:dyDescent="0.2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 x14ac:dyDescent="0.2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 x14ac:dyDescent="0.2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 x14ac:dyDescent="0.2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 x14ac:dyDescent="0.2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 x14ac:dyDescent="0.2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 x14ac:dyDescent="0.2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 x14ac:dyDescent="0.2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 x14ac:dyDescent="0.2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 x14ac:dyDescent="0.2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 x14ac:dyDescent="0.2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 x14ac:dyDescent="0.2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 x14ac:dyDescent="0.2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 x14ac:dyDescent="0.2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 x14ac:dyDescent="0.2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 x14ac:dyDescent="0.2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 x14ac:dyDescent="0.2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 x14ac:dyDescent="0.2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 x14ac:dyDescent="0.2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 x14ac:dyDescent="0.2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 x14ac:dyDescent="0.2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 x14ac:dyDescent="0.2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 x14ac:dyDescent="0.2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 x14ac:dyDescent="0.2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 x14ac:dyDescent="0.2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 x14ac:dyDescent="0.2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 x14ac:dyDescent="0.2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 x14ac:dyDescent="0.2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 x14ac:dyDescent="0.2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 x14ac:dyDescent="0.2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 x14ac:dyDescent="0.2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 x14ac:dyDescent="0.2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 x14ac:dyDescent="0.2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 x14ac:dyDescent="0.2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 x14ac:dyDescent="0.2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 x14ac:dyDescent="0.2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 x14ac:dyDescent="0.2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 x14ac:dyDescent="0.2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 x14ac:dyDescent="0.2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 x14ac:dyDescent="0.2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 x14ac:dyDescent="0.2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 x14ac:dyDescent="0.2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 x14ac:dyDescent="0.2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 x14ac:dyDescent="0.2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 x14ac:dyDescent="0.2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 x14ac:dyDescent="0.2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 x14ac:dyDescent="0.2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 x14ac:dyDescent="0.2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 x14ac:dyDescent="0.2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 x14ac:dyDescent="0.2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 x14ac:dyDescent="0.2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 x14ac:dyDescent="0.2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 x14ac:dyDescent="0.2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 x14ac:dyDescent="0.2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 x14ac:dyDescent="0.2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 x14ac:dyDescent="0.2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 x14ac:dyDescent="0.2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 x14ac:dyDescent="0.2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 x14ac:dyDescent="0.2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 x14ac:dyDescent="0.2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 x14ac:dyDescent="0.2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 x14ac:dyDescent="0.2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 x14ac:dyDescent="0.2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 x14ac:dyDescent="0.2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 x14ac:dyDescent="0.2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 x14ac:dyDescent="0.2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 x14ac:dyDescent="0.2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 x14ac:dyDescent="0.2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 x14ac:dyDescent="0.2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 x14ac:dyDescent="0.2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 x14ac:dyDescent="0.2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 x14ac:dyDescent="0.2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 x14ac:dyDescent="0.2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 x14ac:dyDescent="0.2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 x14ac:dyDescent="0.2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 x14ac:dyDescent="0.2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 x14ac:dyDescent="0.2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 x14ac:dyDescent="0.2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 x14ac:dyDescent="0.2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 x14ac:dyDescent="0.2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 x14ac:dyDescent="0.2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 x14ac:dyDescent="0.2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 x14ac:dyDescent="0.2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 x14ac:dyDescent="0.2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 x14ac:dyDescent="0.2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 x14ac:dyDescent="0.2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 x14ac:dyDescent="0.2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 x14ac:dyDescent="0.2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 x14ac:dyDescent="0.2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 x14ac:dyDescent="0.2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 x14ac:dyDescent="0.2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 x14ac:dyDescent="0.2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 x14ac:dyDescent="0.2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 x14ac:dyDescent="0.2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 x14ac:dyDescent="0.2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 x14ac:dyDescent="0.2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 x14ac:dyDescent="0.2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 x14ac:dyDescent="0.2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 x14ac:dyDescent="0.2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 x14ac:dyDescent="0.2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 x14ac:dyDescent="0.2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 x14ac:dyDescent="0.2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 x14ac:dyDescent="0.2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 x14ac:dyDescent="0.2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 x14ac:dyDescent="0.2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 x14ac:dyDescent="0.2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 x14ac:dyDescent="0.2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 x14ac:dyDescent="0.2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 x14ac:dyDescent="0.2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 x14ac:dyDescent="0.2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 x14ac:dyDescent="0.2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 x14ac:dyDescent="0.2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 x14ac:dyDescent="0.2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 x14ac:dyDescent="0.2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 x14ac:dyDescent="0.2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 x14ac:dyDescent="0.2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 x14ac:dyDescent="0.2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 x14ac:dyDescent="0.2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 x14ac:dyDescent="0.2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 x14ac:dyDescent="0.2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 x14ac:dyDescent="0.2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 x14ac:dyDescent="0.2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 x14ac:dyDescent="0.2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 x14ac:dyDescent="0.2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 x14ac:dyDescent="0.2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 x14ac:dyDescent="0.2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 x14ac:dyDescent="0.2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 x14ac:dyDescent="0.2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 x14ac:dyDescent="0.2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 x14ac:dyDescent="0.2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 x14ac:dyDescent="0.2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 x14ac:dyDescent="0.2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 x14ac:dyDescent="0.2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 x14ac:dyDescent="0.2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 x14ac:dyDescent="0.2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 x14ac:dyDescent="0.2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 x14ac:dyDescent="0.2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 x14ac:dyDescent="0.2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 x14ac:dyDescent="0.2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 x14ac:dyDescent="0.2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 x14ac:dyDescent="0.2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 x14ac:dyDescent="0.2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 x14ac:dyDescent="0.2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 x14ac:dyDescent="0.2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 x14ac:dyDescent="0.2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 x14ac:dyDescent="0.2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 x14ac:dyDescent="0.2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 x14ac:dyDescent="0.2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 x14ac:dyDescent="0.2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 x14ac:dyDescent="0.2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 x14ac:dyDescent="0.2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 x14ac:dyDescent="0.2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 x14ac:dyDescent="0.2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 x14ac:dyDescent="0.2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 x14ac:dyDescent="0.2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 x14ac:dyDescent="0.2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 x14ac:dyDescent="0.2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 x14ac:dyDescent="0.2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 x14ac:dyDescent="0.2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 x14ac:dyDescent="0.2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 x14ac:dyDescent="0.2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 x14ac:dyDescent="0.2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 x14ac:dyDescent="0.2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 x14ac:dyDescent="0.2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 x14ac:dyDescent="0.2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 x14ac:dyDescent="0.2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 x14ac:dyDescent="0.2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 x14ac:dyDescent="0.2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 x14ac:dyDescent="0.2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 x14ac:dyDescent="0.2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 x14ac:dyDescent="0.2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 x14ac:dyDescent="0.2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 x14ac:dyDescent="0.2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 x14ac:dyDescent="0.2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 x14ac:dyDescent="0.2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 x14ac:dyDescent="0.2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 x14ac:dyDescent="0.2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 x14ac:dyDescent="0.2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 x14ac:dyDescent="0.2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 x14ac:dyDescent="0.2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 x14ac:dyDescent="0.2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 x14ac:dyDescent="0.2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 x14ac:dyDescent="0.2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 x14ac:dyDescent="0.2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 x14ac:dyDescent="0.2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 x14ac:dyDescent="0.2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 x14ac:dyDescent="0.2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 x14ac:dyDescent="0.2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 x14ac:dyDescent="0.2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 x14ac:dyDescent="0.2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 x14ac:dyDescent="0.2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 x14ac:dyDescent="0.2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 x14ac:dyDescent="0.2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 x14ac:dyDescent="0.2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 x14ac:dyDescent="0.2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 x14ac:dyDescent="0.2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 x14ac:dyDescent="0.2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 x14ac:dyDescent="0.2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 x14ac:dyDescent="0.2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 x14ac:dyDescent="0.2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 x14ac:dyDescent="0.2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 x14ac:dyDescent="0.2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 x14ac:dyDescent="0.2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 x14ac:dyDescent="0.2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 x14ac:dyDescent="0.2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 x14ac:dyDescent="0.2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 x14ac:dyDescent="0.2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 x14ac:dyDescent="0.2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 x14ac:dyDescent="0.2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 x14ac:dyDescent="0.2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 x14ac:dyDescent="0.2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 x14ac:dyDescent="0.2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 x14ac:dyDescent="0.2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 x14ac:dyDescent="0.2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 x14ac:dyDescent="0.2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 x14ac:dyDescent="0.2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 x14ac:dyDescent="0.2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 x14ac:dyDescent="0.2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 x14ac:dyDescent="0.2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 x14ac:dyDescent="0.2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 x14ac:dyDescent="0.2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 x14ac:dyDescent="0.2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 x14ac:dyDescent="0.2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 x14ac:dyDescent="0.2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 x14ac:dyDescent="0.2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 x14ac:dyDescent="0.2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 x14ac:dyDescent="0.2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 x14ac:dyDescent="0.2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 x14ac:dyDescent="0.2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 x14ac:dyDescent="0.2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 x14ac:dyDescent="0.2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 x14ac:dyDescent="0.2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 x14ac:dyDescent="0.2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 x14ac:dyDescent="0.2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 x14ac:dyDescent="0.2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 x14ac:dyDescent="0.2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 x14ac:dyDescent="0.2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 x14ac:dyDescent="0.2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 x14ac:dyDescent="0.2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 x14ac:dyDescent="0.2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 x14ac:dyDescent="0.2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 x14ac:dyDescent="0.2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 x14ac:dyDescent="0.2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 x14ac:dyDescent="0.2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 x14ac:dyDescent="0.2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 x14ac:dyDescent="0.2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 x14ac:dyDescent="0.2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 x14ac:dyDescent="0.2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 x14ac:dyDescent="0.2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 x14ac:dyDescent="0.2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 x14ac:dyDescent="0.2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 x14ac:dyDescent="0.2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 x14ac:dyDescent="0.2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 x14ac:dyDescent="0.2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 x14ac:dyDescent="0.2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 x14ac:dyDescent="0.2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 x14ac:dyDescent="0.2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 x14ac:dyDescent="0.2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 x14ac:dyDescent="0.2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 x14ac:dyDescent="0.2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 x14ac:dyDescent="0.2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 x14ac:dyDescent="0.2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 x14ac:dyDescent="0.2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 x14ac:dyDescent="0.2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 x14ac:dyDescent="0.2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 x14ac:dyDescent="0.2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 x14ac:dyDescent="0.2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 x14ac:dyDescent="0.2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 x14ac:dyDescent="0.2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 x14ac:dyDescent="0.2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 x14ac:dyDescent="0.2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 x14ac:dyDescent="0.2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 x14ac:dyDescent="0.2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 x14ac:dyDescent="0.2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 x14ac:dyDescent="0.2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 x14ac:dyDescent="0.2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 x14ac:dyDescent="0.2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 x14ac:dyDescent="0.2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 x14ac:dyDescent="0.2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 x14ac:dyDescent="0.2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 x14ac:dyDescent="0.2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 x14ac:dyDescent="0.2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 x14ac:dyDescent="0.2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 x14ac:dyDescent="0.2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 x14ac:dyDescent="0.2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 x14ac:dyDescent="0.2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 x14ac:dyDescent="0.2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 x14ac:dyDescent="0.2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 x14ac:dyDescent="0.2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 x14ac:dyDescent="0.2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 x14ac:dyDescent="0.2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 x14ac:dyDescent="0.2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 x14ac:dyDescent="0.2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 x14ac:dyDescent="0.2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 x14ac:dyDescent="0.2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 x14ac:dyDescent="0.2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 x14ac:dyDescent="0.2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 x14ac:dyDescent="0.2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 x14ac:dyDescent="0.2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 x14ac:dyDescent="0.2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 x14ac:dyDescent="0.2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 x14ac:dyDescent="0.2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 x14ac:dyDescent="0.2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 x14ac:dyDescent="0.2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 x14ac:dyDescent="0.2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 x14ac:dyDescent="0.2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 x14ac:dyDescent="0.2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 x14ac:dyDescent="0.2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 x14ac:dyDescent="0.2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 x14ac:dyDescent="0.2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 x14ac:dyDescent="0.2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 x14ac:dyDescent="0.2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 x14ac:dyDescent="0.2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 x14ac:dyDescent="0.2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 x14ac:dyDescent="0.2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 x14ac:dyDescent="0.2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 x14ac:dyDescent="0.2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 x14ac:dyDescent="0.2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 x14ac:dyDescent="0.2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 x14ac:dyDescent="0.2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 x14ac:dyDescent="0.2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 x14ac:dyDescent="0.2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 x14ac:dyDescent="0.2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 x14ac:dyDescent="0.2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 x14ac:dyDescent="0.2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 x14ac:dyDescent="0.2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 x14ac:dyDescent="0.2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 x14ac:dyDescent="0.2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 x14ac:dyDescent="0.2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 x14ac:dyDescent="0.2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 x14ac:dyDescent="0.2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 x14ac:dyDescent="0.2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 x14ac:dyDescent="0.2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 x14ac:dyDescent="0.2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 x14ac:dyDescent="0.2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 x14ac:dyDescent="0.2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 x14ac:dyDescent="0.2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 x14ac:dyDescent="0.2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 x14ac:dyDescent="0.2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 x14ac:dyDescent="0.2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 x14ac:dyDescent="0.2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 x14ac:dyDescent="0.2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 x14ac:dyDescent="0.2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 x14ac:dyDescent="0.2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 x14ac:dyDescent="0.2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 x14ac:dyDescent="0.2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 x14ac:dyDescent="0.2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 x14ac:dyDescent="0.2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 x14ac:dyDescent="0.2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 x14ac:dyDescent="0.2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 x14ac:dyDescent="0.2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 x14ac:dyDescent="0.2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 x14ac:dyDescent="0.2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 x14ac:dyDescent="0.2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 x14ac:dyDescent="0.2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 x14ac:dyDescent="0.2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 x14ac:dyDescent="0.2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 x14ac:dyDescent="0.2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 x14ac:dyDescent="0.2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 x14ac:dyDescent="0.2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 x14ac:dyDescent="0.2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 x14ac:dyDescent="0.2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 x14ac:dyDescent="0.2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 x14ac:dyDescent="0.2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 x14ac:dyDescent="0.2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 x14ac:dyDescent="0.2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 x14ac:dyDescent="0.2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 x14ac:dyDescent="0.2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 x14ac:dyDescent="0.2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 x14ac:dyDescent="0.2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 x14ac:dyDescent="0.2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 x14ac:dyDescent="0.2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 x14ac:dyDescent="0.2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 x14ac:dyDescent="0.2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 x14ac:dyDescent="0.2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 x14ac:dyDescent="0.2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 x14ac:dyDescent="0.2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 x14ac:dyDescent="0.2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 x14ac:dyDescent="0.2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 x14ac:dyDescent="0.2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 x14ac:dyDescent="0.2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 x14ac:dyDescent="0.2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 x14ac:dyDescent="0.2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 x14ac:dyDescent="0.2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 x14ac:dyDescent="0.2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 x14ac:dyDescent="0.2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 x14ac:dyDescent="0.2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 x14ac:dyDescent="0.2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 x14ac:dyDescent="0.2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 x14ac:dyDescent="0.2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 x14ac:dyDescent="0.2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 x14ac:dyDescent="0.2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 x14ac:dyDescent="0.2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 x14ac:dyDescent="0.2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 x14ac:dyDescent="0.2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 x14ac:dyDescent="0.2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 x14ac:dyDescent="0.2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 x14ac:dyDescent="0.2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 x14ac:dyDescent="0.2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 x14ac:dyDescent="0.2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 x14ac:dyDescent="0.2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 x14ac:dyDescent="0.2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 x14ac:dyDescent="0.2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 x14ac:dyDescent="0.2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 x14ac:dyDescent="0.2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 x14ac:dyDescent="0.2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 x14ac:dyDescent="0.2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 x14ac:dyDescent="0.2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 x14ac:dyDescent="0.2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 x14ac:dyDescent="0.2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 x14ac:dyDescent="0.2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 x14ac:dyDescent="0.2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 x14ac:dyDescent="0.2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 x14ac:dyDescent="0.2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 x14ac:dyDescent="0.2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 x14ac:dyDescent="0.2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 x14ac:dyDescent="0.2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 x14ac:dyDescent="0.2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 x14ac:dyDescent="0.2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 x14ac:dyDescent="0.2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 x14ac:dyDescent="0.2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 x14ac:dyDescent="0.2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 x14ac:dyDescent="0.2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 x14ac:dyDescent="0.2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 x14ac:dyDescent="0.2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 x14ac:dyDescent="0.2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 x14ac:dyDescent="0.2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 x14ac:dyDescent="0.2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 x14ac:dyDescent="0.2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 x14ac:dyDescent="0.2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 x14ac:dyDescent="0.2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 x14ac:dyDescent="0.2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 x14ac:dyDescent="0.2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 x14ac:dyDescent="0.2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 x14ac:dyDescent="0.2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 x14ac:dyDescent="0.2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 x14ac:dyDescent="0.2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 x14ac:dyDescent="0.2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 x14ac:dyDescent="0.2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 x14ac:dyDescent="0.2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 x14ac:dyDescent="0.2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 x14ac:dyDescent="0.2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 x14ac:dyDescent="0.2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 x14ac:dyDescent="0.2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 x14ac:dyDescent="0.2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 x14ac:dyDescent="0.2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 x14ac:dyDescent="0.2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 x14ac:dyDescent="0.2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 x14ac:dyDescent="0.2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 x14ac:dyDescent="0.2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 x14ac:dyDescent="0.2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 x14ac:dyDescent="0.2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 x14ac:dyDescent="0.2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 x14ac:dyDescent="0.2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 x14ac:dyDescent="0.2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 x14ac:dyDescent="0.2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 x14ac:dyDescent="0.2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 x14ac:dyDescent="0.2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 x14ac:dyDescent="0.2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 x14ac:dyDescent="0.2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 x14ac:dyDescent="0.2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 x14ac:dyDescent="0.2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 x14ac:dyDescent="0.2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 x14ac:dyDescent="0.2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 x14ac:dyDescent="0.2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 x14ac:dyDescent="0.2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 x14ac:dyDescent="0.2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 x14ac:dyDescent="0.2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 x14ac:dyDescent="0.2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 x14ac:dyDescent="0.2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 x14ac:dyDescent="0.2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 x14ac:dyDescent="0.2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 x14ac:dyDescent="0.2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 x14ac:dyDescent="0.2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 x14ac:dyDescent="0.2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 x14ac:dyDescent="0.2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 x14ac:dyDescent="0.2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 x14ac:dyDescent="0.2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 x14ac:dyDescent="0.2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 x14ac:dyDescent="0.2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 x14ac:dyDescent="0.2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 x14ac:dyDescent="0.2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 x14ac:dyDescent="0.2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 x14ac:dyDescent="0.2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 x14ac:dyDescent="0.2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 x14ac:dyDescent="0.2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 x14ac:dyDescent="0.2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 x14ac:dyDescent="0.2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 x14ac:dyDescent="0.2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 x14ac:dyDescent="0.2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 x14ac:dyDescent="0.2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 x14ac:dyDescent="0.2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 x14ac:dyDescent="0.2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 x14ac:dyDescent="0.2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 x14ac:dyDescent="0.2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 x14ac:dyDescent="0.2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 x14ac:dyDescent="0.2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 x14ac:dyDescent="0.2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 x14ac:dyDescent="0.2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 x14ac:dyDescent="0.2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 x14ac:dyDescent="0.2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 x14ac:dyDescent="0.2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 x14ac:dyDescent="0.2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 x14ac:dyDescent="0.2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 x14ac:dyDescent="0.2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 x14ac:dyDescent="0.2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 x14ac:dyDescent="0.2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 x14ac:dyDescent="0.2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 x14ac:dyDescent="0.2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 x14ac:dyDescent="0.2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 x14ac:dyDescent="0.2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 x14ac:dyDescent="0.2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 x14ac:dyDescent="0.2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 x14ac:dyDescent="0.2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 x14ac:dyDescent="0.2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 x14ac:dyDescent="0.2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 x14ac:dyDescent="0.2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 x14ac:dyDescent="0.2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 x14ac:dyDescent="0.2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 x14ac:dyDescent="0.2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 x14ac:dyDescent="0.2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 x14ac:dyDescent="0.2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 x14ac:dyDescent="0.2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 x14ac:dyDescent="0.2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 x14ac:dyDescent="0.2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 x14ac:dyDescent="0.2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 x14ac:dyDescent="0.2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 x14ac:dyDescent="0.2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 x14ac:dyDescent="0.2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 x14ac:dyDescent="0.2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 x14ac:dyDescent="0.2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 x14ac:dyDescent="0.2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 x14ac:dyDescent="0.2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 x14ac:dyDescent="0.2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 x14ac:dyDescent="0.2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 x14ac:dyDescent="0.2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 x14ac:dyDescent="0.2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 x14ac:dyDescent="0.2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 x14ac:dyDescent="0.2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 x14ac:dyDescent="0.2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 x14ac:dyDescent="0.2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 x14ac:dyDescent="0.2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 x14ac:dyDescent="0.2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 x14ac:dyDescent="0.2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 x14ac:dyDescent="0.2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 x14ac:dyDescent="0.2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 x14ac:dyDescent="0.2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 x14ac:dyDescent="0.2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 x14ac:dyDescent="0.2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 x14ac:dyDescent="0.2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 x14ac:dyDescent="0.2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 x14ac:dyDescent="0.2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 x14ac:dyDescent="0.2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 x14ac:dyDescent="0.2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 x14ac:dyDescent="0.2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 x14ac:dyDescent="0.2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 x14ac:dyDescent="0.2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 x14ac:dyDescent="0.2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 x14ac:dyDescent="0.2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 x14ac:dyDescent="0.2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 x14ac:dyDescent="0.2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 x14ac:dyDescent="0.2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 x14ac:dyDescent="0.2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 x14ac:dyDescent="0.2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 x14ac:dyDescent="0.2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 x14ac:dyDescent="0.2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 x14ac:dyDescent="0.2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 x14ac:dyDescent="0.2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 x14ac:dyDescent="0.2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 x14ac:dyDescent="0.2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 x14ac:dyDescent="0.2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 x14ac:dyDescent="0.2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 x14ac:dyDescent="0.2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 x14ac:dyDescent="0.2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 x14ac:dyDescent="0.2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 x14ac:dyDescent="0.2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 x14ac:dyDescent="0.2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 x14ac:dyDescent="0.2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 x14ac:dyDescent="0.2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 x14ac:dyDescent="0.2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 x14ac:dyDescent="0.2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 x14ac:dyDescent="0.2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 x14ac:dyDescent="0.2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 x14ac:dyDescent="0.2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 x14ac:dyDescent="0.2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 x14ac:dyDescent="0.2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 x14ac:dyDescent="0.2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 x14ac:dyDescent="0.2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 x14ac:dyDescent="0.2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 x14ac:dyDescent="0.2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 x14ac:dyDescent="0.2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 x14ac:dyDescent="0.2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 x14ac:dyDescent="0.2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 x14ac:dyDescent="0.2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 x14ac:dyDescent="0.2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 x14ac:dyDescent="0.2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 x14ac:dyDescent="0.2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 x14ac:dyDescent="0.2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 x14ac:dyDescent="0.2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 x14ac:dyDescent="0.2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 x14ac:dyDescent="0.2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 x14ac:dyDescent="0.2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 x14ac:dyDescent="0.2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 x14ac:dyDescent="0.2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 x14ac:dyDescent="0.2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 x14ac:dyDescent="0.2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 x14ac:dyDescent="0.2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 x14ac:dyDescent="0.2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 x14ac:dyDescent="0.2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 x14ac:dyDescent="0.2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 x14ac:dyDescent="0.2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 x14ac:dyDescent="0.2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 x14ac:dyDescent="0.2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 x14ac:dyDescent="0.2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 x14ac:dyDescent="0.2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 x14ac:dyDescent="0.2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 x14ac:dyDescent="0.2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 x14ac:dyDescent="0.2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 x14ac:dyDescent="0.2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 x14ac:dyDescent="0.2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 x14ac:dyDescent="0.2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 x14ac:dyDescent="0.2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 x14ac:dyDescent="0.2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 x14ac:dyDescent="0.2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 x14ac:dyDescent="0.2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 x14ac:dyDescent="0.2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 x14ac:dyDescent="0.2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 x14ac:dyDescent="0.2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 x14ac:dyDescent="0.2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 x14ac:dyDescent="0.2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 x14ac:dyDescent="0.2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 x14ac:dyDescent="0.2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 x14ac:dyDescent="0.2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 x14ac:dyDescent="0.2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 x14ac:dyDescent="0.2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 x14ac:dyDescent="0.2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 x14ac:dyDescent="0.2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 x14ac:dyDescent="0.2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 x14ac:dyDescent="0.2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 x14ac:dyDescent="0.2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 x14ac:dyDescent="0.2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 x14ac:dyDescent="0.2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 x14ac:dyDescent="0.2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 x14ac:dyDescent="0.2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 x14ac:dyDescent="0.2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 x14ac:dyDescent="0.2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 x14ac:dyDescent="0.2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 x14ac:dyDescent="0.2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 x14ac:dyDescent="0.2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 x14ac:dyDescent="0.2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 x14ac:dyDescent="0.2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 x14ac:dyDescent="0.2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 x14ac:dyDescent="0.2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 x14ac:dyDescent="0.2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 x14ac:dyDescent="0.2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 x14ac:dyDescent="0.2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 x14ac:dyDescent="0.2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 x14ac:dyDescent="0.2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 x14ac:dyDescent="0.2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 x14ac:dyDescent="0.2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 x14ac:dyDescent="0.2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 x14ac:dyDescent="0.2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 x14ac:dyDescent="0.2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 x14ac:dyDescent="0.2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 x14ac:dyDescent="0.2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 x14ac:dyDescent="0.2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 x14ac:dyDescent="0.2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 x14ac:dyDescent="0.2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 x14ac:dyDescent="0.2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 x14ac:dyDescent="0.2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 x14ac:dyDescent="0.2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 x14ac:dyDescent="0.2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 x14ac:dyDescent="0.2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 x14ac:dyDescent="0.2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 x14ac:dyDescent="0.2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 x14ac:dyDescent="0.2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 x14ac:dyDescent="0.2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 x14ac:dyDescent="0.2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 x14ac:dyDescent="0.2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 x14ac:dyDescent="0.2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 x14ac:dyDescent="0.2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 x14ac:dyDescent="0.2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 x14ac:dyDescent="0.2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 x14ac:dyDescent="0.2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 x14ac:dyDescent="0.2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 x14ac:dyDescent="0.2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 x14ac:dyDescent="0.2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 x14ac:dyDescent="0.2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 x14ac:dyDescent="0.2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 x14ac:dyDescent="0.2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 x14ac:dyDescent="0.2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 x14ac:dyDescent="0.2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 x14ac:dyDescent="0.2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 x14ac:dyDescent="0.2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 x14ac:dyDescent="0.2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 x14ac:dyDescent="0.2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 x14ac:dyDescent="0.2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 x14ac:dyDescent="0.2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 x14ac:dyDescent="0.2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 x14ac:dyDescent="0.2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 x14ac:dyDescent="0.2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 x14ac:dyDescent="0.2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 x14ac:dyDescent="0.2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 x14ac:dyDescent="0.2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 x14ac:dyDescent="0.2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 x14ac:dyDescent="0.2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 x14ac:dyDescent="0.2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 x14ac:dyDescent="0.2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 x14ac:dyDescent="0.2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 x14ac:dyDescent="0.2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 x14ac:dyDescent="0.2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 x14ac:dyDescent="0.2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 x14ac:dyDescent="0.2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 x14ac:dyDescent="0.2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 x14ac:dyDescent="0.2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 x14ac:dyDescent="0.2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 x14ac:dyDescent="0.2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 x14ac:dyDescent="0.2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 x14ac:dyDescent="0.2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 x14ac:dyDescent="0.2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 x14ac:dyDescent="0.2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 x14ac:dyDescent="0.2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 x14ac:dyDescent="0.2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 x14ac:dyDescent="0.2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 x14ac:dyDescent="0.2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 x14ac:dyDescent="0.2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 x14ac:dyDescent="0.2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 x14ac:dyDescent="0.2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 x14ac:dyDescent="0.2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 x14ac:dyDescent="0.2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 x14ac:dyDescent="0.2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 x14ac:dyDescent="0.2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 x14ac:dyDescent="0.2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 x14ac:dyDescent="0.2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 x14ac:dyDescent="0.2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 x14ac:dyDescent="0.2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 x14ac:dyDescent="0.2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 x14ac:dyDescent="0.2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 x14ac:dyDescent="0.2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 x14ac:dyDescent="0.2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 x14ac:dyDescent="0.2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 x14ac:dyDescent="0.2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 x14ac:dyDescent="0.2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 x14ac:dyDescent="0.2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 x14ac:dyDescent="0.2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 x14ac:dyDescent="0.2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 x14ac:dyDescent="0.2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 x14ac:dyDescent="0.2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 x14ac:dyDescent="0.2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 x14ac:dyDescent="0.2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 x14ac:dyDescent="0.2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 x14ac:dyDescent="0.2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 x14ac:dyDescent="0.2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 x14ac:dyDescent="0.2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 x14ac:dyDescent="0.2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 x14ac:dyDescent="0.2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 x14ac:dyDescent="0.2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 x14ac:dyDescent="0.2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 x14ac:dyDescent="0.2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 x14ac:dyDescent="0.2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 x14ac:dyDescent="0.2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 x14ac:dyDescent="0.2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 x14ac:dyDescent="0.2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 x14ac:dyDescent="0.2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 x14ac:dyDescent="0.2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 x14ac:dyDescent="0.2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 x14ac:dyDescent="0.2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 x14ac:dyDescent="0.2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 x14ac:dyDescent="0.2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 x14ac:dyDescent="0.2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 x14ac:dyDescent="0.2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 x14ac:dyDescent="0.2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 x14ac:dyDescent="0.2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 x14ac:dyDescent="0.2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 x14ac:dyDescent="0.2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 x14ac:dyDescent="0.2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 x14ac:dyDescent="0.2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 x14ac:dyDescent="0.2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 x14ac:dyDescent="0.2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 x14ac:dyDescent="0.2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 x14ac:dyDescent="0.2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 x14ac:dyDescent="0.2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 x14ac:dyDescent="0.2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 x14ac:dyDescent="0.2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 x14ac:dyDescent="0.2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 x14ac:dyDescent="0.2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 x14ac:dyDescent="0.2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 x14ac:dyDescent="0.2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 x14ac:dyDescent="0.2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 x14ac:dyDescent="0.2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 x14ac:dyDescent="0.2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 x14ac:dyDescent="0.2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 x14ac:dyDescent="0.2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 x14ac:dyDescent="0.2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 x14ac:dyDescent="0.2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 x14ac:dyDescent="0.2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 x14ac:dyDescent="0.2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 x14ac:dyDescent="0.2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 x14ac:dyDescent="0.2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 x14ac:dyDescent="0.2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 x14ac:dyDescent="0.2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 x14ac:dyDescent="0.2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 x14ac:dyDescent="0.2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 x14ac:dyDescent="0.2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 x14ac:dyDescent="0.2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 x14ac:dyDescent="0.2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 x14ac:dyDescent="0.2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 x14ac:dyDescent="0.2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 x14ac:dyDescent="0.2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 x14ac:dyDescent="0.2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 x14ac:dyDescent="0.2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 x14ac:dyDescent="0.2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 x14ac:dyDescent="0.2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 x14ac:dyDescent="0.2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 x14ac:dyDescent="0.2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 x14ac:dyDescent="0.2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 x14ac:dyDescent="0.2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 x14ac:dyDescent="0.2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 x14ac:dyDescent="0.2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 x14ac:dyDescent="0.2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 x14ac:dyDescent="0.2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 x14ac:dyDescent="0.2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 x14ac:dyDescent="0.2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 x14ac:dyDescent="0.2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 x14ac:dyDescent="0.2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 x14ac:dyDescent="0.2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 x14ac:dyDescent="0.2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 x14ac:dyDescent="0.2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 x14ac:dyDescent="0.2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 x14ac:dyDescent="0.2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 x14ac:dyDescent="0.2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 x14ac:dyDescent="0.2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 x14ac:dyDescent="0.2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 x14ac:dyDescent="0.2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 x14ac:dyDescent="0.2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 x14ac:dyDescent="0.2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 x14ac:dyDescent="0.2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 x14ac:dyDescent="0.2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 x14ac:dyDescent="0.2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 x14ac:dyDescent="0.2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 x14ac:dyDescent="0.2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 x14ac:dyDescent="0.2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 x14ac:dyDescent="0.2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 x14ac:dyDescent="0.2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 x14ac:dyDescent="0.2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 x14ac:dyDescent="0.2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 x14ac:dyDescent="0.2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 x14ac:dyDescent="0.2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 x14ac:dyDescent="0.2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 x14ac:dyDescent="0.2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 x14ac:dyDescent="0.2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 x14ac:dyDescent="0.2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 x14ac:dyDescent="0.2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 x14ac:dyDescent="0.2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 x14ac:dyDescent="0.2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 x14ac:dyDescent="0.2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 x14ac:dyDescent="0.2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 x14ac:dyDescent="0.2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 x14ac:dyDescent="0.2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 x14ac:dyDescent="0.2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 x14ac:dyDescent="0.2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 x14ac:dyDescent="0.2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 x14ac:dyDescent="0.2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 x14ac:dyDescent="0.2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 x14ac:dyDescent="0.2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 x14ac:dyDescent="0.2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 x14ac:dyDescent="0.2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 x14ac:dyDescent="0.2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 x14ac:dyDescent="0.2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 x14ac:dyDescent="0.2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 x14ac:dyDescent="0.2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 x14ac:dyDescent="0.2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 x14ac:dyDescent="0.2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 x14ac:dyDescent="0.2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 x14ac:dyDescent="0.2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 x14ac:dyDescent="0.2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 x14ac:dyDescent="0.2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 x14ac:dyDescent="0.2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 x14ac:dyDescent="0.2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 x14ac:dyDescent="0.2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 x14ac:dyDescent="0.2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 x14ac:dyDescent="0.2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 x14ac:dyDescent="0.2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 x14ac:dyDescent="0.2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 x14ac:dyDescent="0.2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 x14ac:dyDescent="0.2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 x14ac:dyDescent="0.2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 x14ac:dyDescent="0.2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 x14ac:dyDescent="0.2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 x14ac:dyDescent="0.2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 x14ac:dyDescent="0.2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 x14ac:dyDescent="0.2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 x14ac:dyDescent="0.2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 x14ac:dyDescent="0.2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 x14ac:dyDescent="0.2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 x14ac:dyDescent="0.2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 x14ac:dyDescent="0.2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 x14ac:dyDescent="0.2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 x14ac:dyDescent="0.2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 x14ac:dyDescent="0.2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 x14ac:dyDescent="0.2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 x14ac:dyDescent="0.2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 x14ac:dyDescent="0.2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 x14ac:dyDescent="0.2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 x14ac:dyDescent="0.2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 x14ac:dyDescent="0.2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 x14ac:dyDescent="0.2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 x14ac:dyDescent="0.2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 x14ac:dyDescent="0.2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 x14ac:dyDescent="0.2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 x14ac:dyDescent="0.2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 x14ac:dyDescent="0.2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 x14ac:dyDescent="0.2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 x14ac:dyDescent="0.2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 x14ac:dyDescent="0.2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 x14ac:dyDescent="0.2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 x14ac:dyDescent="0.2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 x14ac:dyDescent="0.2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 x14ac:dyDescent="0.2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 x14ac:dyDescent="0.2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 x14ac:dyDescent="0.2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 x14ac:dyDescent="0.2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 x14ac:dyDescent="0.2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 x14ac:dyDescent="0.2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 x14ac:dyDescent="0.2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 x14ac:dyDescent="0.2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 x14ac:dyDescent="0.2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 x14ac:dyDescent="0.2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 x14ac:dyDescent="0.2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 x14ac:dyDescent="0.2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 x14ac:dyDescent="0.2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 x14ac:dyDescent="0.2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 x14ac:dyDescent="0.2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 x14ac:dyDescent="0.2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 x14ac:dyDescent="0.2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 x14ac:dyDescent="0.2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 x14ac:dyDescent="0.2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 x14ac:dyDescent="0.2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 x14ac:dyDescent="0.2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 x14ac:dyDescent="0.2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 x14ac:dyDescent="0.2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 x14ac:dyDescent="0.2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 x14ac:dyDescent="0.2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 x14ac:dyDescent="0.2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 x14ac:dyDescent="0.2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 x14ac:dyDescent="0.2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 x14ac:dyDescent="0.2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 x14ac:dyDescent="0.2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 x14ac:dyDescent="0.2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 x14ac:dyDescent="0.2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 x14ac:dyDescent="0.2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 x14ac:dyDescent="0.2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 x14ac:dyDescent="0.2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 x14ac:dyDescent="0.2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 x14ac:dyDescent="0.2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 x14ac:dyDescent="0.2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 x14ac:dyDescent="0.2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 x14ac:dyDescent="0.2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 x14ac:dyDescent="0.2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 x14ac:dyDescent="0.2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 x14ac:dyDescent="0.2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 x14ac:dyDescent="0.2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 x14ac:dyDescent="0.2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 x14ac:dyDescent="0.2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 x14ac:dyDescent="0.2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 x14ac:dyDescent="0.2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 x14ac:dyDescent="0.2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 x14ac:dyDescent="0.2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 x14ac:dyDescent="0.2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 x14ac:dyDescent="0.2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 x14ac:dyDescent="0.2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 x14ac:dyDescent="0.2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 x14ac:dyDescent="0.2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 x14ac:dyDescent="0.2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 x14ac:dyDescent="0.2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 x14ac:dyDescent="0.2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 x14ac:dyDescent="0.2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 x14ac:dyDescent="0.2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 x14ac:dyDescent="0.2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 x14ac:dyDescent="0.2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 x14ac:dyDescent="0.2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 x14ac:dyDescent="0.2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 x14ac:dyDescent="0.2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 x14ac:dyDescent="0.2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 x14ac:dyDescent="0.2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 x14ac:dyDescent="0.2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 x14ac:dyDescent="0.2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 x14ac:dyDescent="0.2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 x14ac:dyDescent="0.2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 x14ac:dyDescent="0.2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 x14ac:dyDescent="0.2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 x14ac:dyDescent="0.2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 x14ac:dyDescent="0.2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 x14ac:dyDescent="0.2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 x14ac:dyDescent="0.2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 x14ac:dyDescent="0.2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 x14ac:dyDescent="0.2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 x14ac:dyDescent="0.2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 x14ac:dyDescent="0.2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 x14ac:dyDescent="0.2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 x14ac:dyDescent="0.2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 x14ac:dyDescent="0.2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 x14ac:dyDescent="0.2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 x14ac:dyDescent="0.2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 x14ac:dyDescent="0.2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 x14ac:dyDescent="0.2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 x14ac:dyDescent="0.2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 x14ac:dyDescent="0.2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 x14ac:dyDescent="0.2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 x14ac:dyDescent="0.2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 x14ac:dyDescent="0.2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 x14ac:dyDescent="0.2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 x14ac:dyDescent="0.2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 x14ac:dyDescent="0.2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 x14ac:dyDescent="0.2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 x14ac:dyDescent="0.2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 x14ac:dyDescent="0.2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 x14ac:dyDescent="0.2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 x14ac:dyDescent="0.2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 x14ac:dyDescent="0.2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 x14ac:dyDescent="0.2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 x14ac:dyDescent="0.2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 x14ac:dyDescent="0.2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 x14ac:dyDescent="0.2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 x14ac:dyDescent="0.2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 x14ac:dyDescent="0.2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 x14ac:dyDescent="0.2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 x14ac:dyDescent="0.2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 x14ac:dyDescent="0.2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 x14ac:dyDescent="0.2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 x14ac:dyDescent="0.2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 x14ac:dyDescent="0.2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 x14ac:dyDescent="0.2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 x14ac:dyDescent="0.2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 x14ac:dyDescent="0.2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 x14ac:dyDescent="0.2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 x14ac:dyDescent="0.2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 x14ac:dyDescent="0.2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 x14ac:dyDescent="0.2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 x14ac:dyDescent="0.2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 x14ac:dyDescent="0.2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 x14ac:dyDescent="0.2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 x14ac:dyDescent="0.2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 x14ac:dyDescent="0.2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 x14ac:dyDescent="0.2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 x14ac:dyDescent="0.2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 x14ac:dyDescent="0.2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 x14ac:dyDescent="0.2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 x14ac:dyDescent="0.2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 x14ac:dyDescent="0.2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 x14ac:dyDescent="0.2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 x14ac:dyDescent="0.2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 x14ac:dyDescent="0.2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 x14ac:dyDescent="0.2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 x14ac:dyDescent="0.2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 x14ac:dyDescent="0.2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 x14ac:dyDescent="0.2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 x14ac:dyDescent="0.2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 x14ac:dyDescent="0.2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 x14ac:dyDescent="0.2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 x14ac:dyDescent="0.2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 x14ac:dyDescent="0.2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 x14ac:dyDescent="0.2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 x14ac:dyDescent="0.2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 x14ac:dyDescent="0.2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 x14ac:dyDescent="0.2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 x14ac:dyDescent="0.2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 x14ac:dyDescent="0.2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 x14ac:dyDescent="0.2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 x14ac:dyDescent="0.2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 x14ac:dyDescent="0.2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 x14ac:dyDescent="0.2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 x14ac:dyDescent="0.2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 x14ac:dyDescent="0.2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 x14ac:dyDescent="0.2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 x14ac:dyDescent="0.2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 x14ac:dyDescent="0.2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 x14ac:dyDescent="0.2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 x14ac:dyDescent="0.2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 x14ac:dyDescent="0.2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 x14ac:dyDescent="0.2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 x14ac:dyDescent="0.2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 x14ac:dyDescent="0.2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 x14ac:dyDescent="0.2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 x14ac:dyDescent="0.2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 x14ac:dyDescent="0.2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 x14ac:dyDescent="0.2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 x14ac:dyDescent="0.2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 x14ac:dyDescent="0.2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 x14ac:dyDescent="0.2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 x14ac:dyDescent="0.2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 x14ac:dyDescent="0.2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 x14ac:dyDescent="0.2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 x14ac:dyDescent="0.2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 x14ac:dyDescent="0.2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 x14ac:dyDescent="0.2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 x14ac:dyDescent="0.2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 x14ac:dyDescent="0.2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 x14ac:dyDescent="0.2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 x14ac:dyDescent="0.2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 x14ac:dyDescent="0.2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 x14ac:dyDescent="0.2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 x14ac:dyDescent="0.2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 x14ac:dyDescent="0.2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 x14ac:dyDescent="0.2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 x14ac:dyDescent="0.2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 x14ac:dyDescent="0.2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 x14ac:dyDescent="0.2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 x14ac:dyDescent="0.2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 x14ac:dyDescent="0.2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 x14ac:dyDescent="0.2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 x14ac:dyDescent="0.2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 x14ac:dyDescent="0.2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 x14ac:dyDescent="0.2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 x14ac:dyDescent="0.2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 x14ac:dyDescent="0.2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 x14ac:dyDescent="0.2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 x14ac:dyDescent="0.2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 x14ac:dyDescent="0.2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 x14ac:dyDescent="0.2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 x14ac:dyDescent="0.2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 x14ac:dyDescent="0.2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 x14ac:dyDescent="0.2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 x14ac:dyDescent="0.2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 x14ac:dyDescent="0.2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 x14ac:dyDescent="0.2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 x14ac:dyDescent="0.2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 x14ac:dyDescent="0.2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 x14ac:dyDescent="0.2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 x14ac:dyDescent="0.2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 x14ac:dyDescent="0.2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 x14ac:dyDescent="0.2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 x14ac:dyDescent="0.2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 x14ac:dyDescent="0.2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 x14ac:dyDescent="0.2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 x14ac:dyDescent="0.2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 x14ac:dyDescent="0.2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 x14ac:dyDescent="0.2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 x14ac:dyDescent="0.2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 x14ac:dyDescent="0.2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 x14ac:dyDescent="0.2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 x14ac:dyDescent="0.2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 x14ac:dyDescent="0.2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 x14ac:dyDescent="0.2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 x14ac:dyDescent="0.2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 x14ac:dyDescent="0.2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 x14ac:dyDescent="0.2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 x14ac:dyDescent="0.2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 x14ac:dyDescent="0.2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 x14ac:dyDescent="0.2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 x14ac:dyDescent="0.2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 x14ac:dyDescent="0.2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 x14ac:dyDescent="0.2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 x14ac:dyDescent="0.2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 x14ac:dyDescent="0.2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 x14ac:dyDescent="0.2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 x14ac:dyDescent="0.2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 x14ac:dyDescent="0.2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 x14ac:dyDescent="0.2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 x14ac:dyDescent="0.2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 x14ac:dyDescent="0.2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 x14ac:dyDescent="0.2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 x14ac:dyDescent="0.2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 x14ac:dyDescent="0.2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 x14ac:dyDescent="0.2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 x14ac:dyDescent="0.2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 x14ac:dyDescent="0.2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 x14ac:dyDescent="0.2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 x14ac:dyDescent="0.2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 x14ac:dyDescent="0.2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 x14ac:dyDescent="0.2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 x14ac:dyDescent="0.2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 x14ac:dyDescent="0.2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 x14ac:dyDescent="0.2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 x14ac:dyDescent="0.2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 x14ac:dyDescent="0.2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 x14ac:dyDescent="0.2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 x14ac:dyDescent="0.2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 x14ac:dyDescent="0.2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 x14ac:dyDescent="0.2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 x14ac:dyDescent="0.2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 x14ac:dyDescent="0.2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 x14ac:dyDescent="0.2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 x14ac:dyDescent="0.2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 x14ac:dyDescent="0.2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 x14ac:dyDescent="0.2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 x14ac:dyDescent="0.2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 x14ac:dyDescent="0.2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 x14ac:dyDescent="0.2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 x14ac:dyDescent="0.2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 x14ac:dyDescent="0.2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 x14ac:dyDescent="0.2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 x14ac:dyDescent="0.2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 x14ac:dyDescent="0.2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 x14ac:dyDescent="0.2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 x14ac:dyDescent="0.2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 x14ac:dyDescent="0.2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 x14ac:dyDescent="0.2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 x14ac:dyDescent="0.2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 x14ac:dyDescent="0.2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 x14ac:dyDescent="0.2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 x14ac:dyDescent="0.2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 x14ac:dyDescent="0.2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 x14ac:dyDescent="0.2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 x14ac:dyDescent="0.2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 x14ac:dyDescent="0.2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 x14ac:dyDescent="0.2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 x14ac:dyDescent="0.2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 x14ac:dyDescent="0.2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 x14ac:dyDescent="0.2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 x14ac:dyDescent="0.2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 x14ac:dyDescent="0.2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 x14ac:dyDescent="0.2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 x14ac:dyDescent="0.2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 x14ac:dyDescent="0.2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 x14ac:dyDescent="0.2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 x14ac:dyDescent="0.2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 x14ac:dyDescent="0.2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 x14ac:dyDescent="0.2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 x14ac:dyDescent="0.2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 x14ac:dyDescent="0.2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 x14ac:dyDescent="0.2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 x14ac:dyDescent="0.2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 x14ac:dyDescent="0.2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 x14ac:dyDescent="0.2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 x14ac:dyDescent="0.2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 x14ac:dyDescent="0.2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 x14ac:dyDescent="0.2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 x14ac:dyDescent="0.2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 x14ac:dyDescent="0.2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 x14ac:dyDescent="0.2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 x14ac:dyDescent="0.2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 x14ac:dyDescent="0.2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 x14ac:dyDescent="0.2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 x14ac:dyDescent="0.2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 x14ac:dyDescent="0.2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 x14ac:dyDescent="0.2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 x14ac:dyDescent="0.2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 x14ac:dyDescent="0.2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 x14ac:dyDescent="0.2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 x14ac:dyDescent="0.2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 x14ac:dyDescent="0.2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 x14ac:dyDescent="0.2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 x14ac:dyDescent="0.2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 x14ac:dyDescent="0.2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 x14ac:dyDescent="0.2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 x14ac:dyDescent="0.2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 x14ac:dyDescent="0.2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 x14ac:dyDescent="0.2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 x14ac:dyDescent="0.2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 x14ac:dyDescent="0.2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 x14ac:dyDescent="0.2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 x14ac:dyDescent="0.2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 x14ac:dyDescent="0.2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 x14ac:dyDescent="0.2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 x14ac:dyDescent="0.2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 x14ac:dyDescent="0.2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 x14ac:dyDescent="0.2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 x14ac:dyDescent="0.2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 x14ac:dyDescent="0.2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 x14ac:dyDescent="0.2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 x14ac:dyDescent="0.2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 x14ac:dyDescent="0.2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 x14ac:dyDescent="0.2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 x14ac:dyDescent="0.2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 x14ac:dyDescent="0.2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 x14ac:dyDescent="0.2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 x14ac:dyDescent="0.2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 x14ac:dyDescent="0.2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 x14ac:dyDescent="0.2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 x14ac:dyDescent="0.2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 x14ac:dyDescent="0.2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 x14ac:dyDescent="0.2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 x14ac:dyDescent="0.2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 x14ac:dyDescent="0.2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 x14ac:dyDescent="0.2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 x14ac:dyDescent="0.2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 x14ac:dyDescent="0.2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 x14ac:dyDescent="0.2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 x14ac:dyDescent="0.2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 x14ac:dyDescent="0.2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 x14ac:dyDescent="0.2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 x14ac:dyDescent="0.2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 x14ac:dyDescent="0.2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 x14ac:dyDescent="0.2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 x14ac:dyDescent="0.2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 x14ac:dyDescent="0.2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 x14ac:dyDescent="0.2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 x14ac:dyDescent="0.2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 x14ac:dyDescent="0.2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 x14ac:dyDescent="0.2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 x14ac:dyDescent="0.2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 x14ac:dyDescent="0.2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 x14ac:dyDescent="0.2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 x14ac:dyDescent="0.2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 x14ac:dyDescent="0.2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 x14ac:dyDescent="0.2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 x14ac:dyDescent="0.2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 x14ac:dyDescent="0.2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 x14ac:dyDescent="0.2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 x14ac:dyDescent="0.2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 x14ac:dyDescent="0.2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 x14ac:dyDescent="0.2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 x14ac:dyDescent="0.2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 x14ac:dyDescent="0.2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 x14ac:dyDescent="0.2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 x14ac:dyDescent="0.2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 x14ac:dyDescent="0.2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 x14ac:dyDescent="0.2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 x14ac:dyDescent="0.2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 x14ac:dyDescent="0.2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 x14ac:dyDescent="0.2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 x14ac:dyDescent="0.2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 x14ac:dyDescent="0.2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 x14ac:dyDescent="0.2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 x14ac:dyDescent="0.2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 x14ac:dyDescent="0.2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 x14ac:dyDescent="0.2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 x14ac:dyDescent="0.2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 x14ac:dyDescent="0.2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 x14ac:dyDescent="0.2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 x14ac:dyDescent="0.2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 x14ac:dyDescent="0.2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 x14ac:dyDescent="0.2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 x14ac:dyDescent="0.2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 x14ac:dyDescent="0.2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 x14ac:dyDescent="0.2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 x14ac:dyDescent="0.2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 x14ac:dyDescent="0.2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 x14ac:dyDescent="0.2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 x14ac:dyDescent="0.2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 x14ac:dyDescent="0.2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 x14ac:dyDescent="0.2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 x14ac:dyDescent="0.2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 x14ac:dyDescent="0.2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 x14ac:dyDescent="0.2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 x14ac:dyDescent="0.2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 x14ac:dyDescent="0.2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 x14ac:dyDescent="0.2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 x14ac:dyDescent="0.2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 x14ac:dyDescent="0.2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 x14ac:dyDescent="0.2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 x14ac:dyDescent="0.2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 x14ac:dyDescent="0.2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 x14ac:dyDescent="0.2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 x14ac:dyDescent="0.2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 x14ac:dyDescent="0.2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 x14ac:dyDescent="0.2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 x14ac:dyDescent="0.2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 x14ac:dyDescent="0.2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 x14ac:dyDescent="0.2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 x14ac:dyDescent="0.2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 x14ac:dyDescent="0.2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 x14ac:dyDescent="0.2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 x14ac:dyDescent="0.2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 x14ac:dyDescent="0.2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 x14ac:dyDescent="0.2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 x14ac:dyDescent="0.2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 x14ac:dyDescent="0.2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 x14ac:dyDescent="0.2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 x14ac:dyDescent="0.2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 x14ac:dyDescent="0.2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 x14ac:dyDescent="0.2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 x14ac:dyDescent="0.2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 x14ac:dyDescent="0.2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 x14ac:dyDescent="0.2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 x14ac:dyDescent="0.2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 x14ac:dyDescent="0.2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 x14ac:dyDescent="0.2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 x14ac:dyDescent="0.2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 x14ac:dyDescent="0.2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 x14ac:dyDescent="0.2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 x14ac:dyDescent="0.2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 x14ac:dyDescent="0.2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 x14ac:dyDescent="0.2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 x14ac:dyDescent="0.2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 x14ac:dyDescent="0.2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 x14ac:dyDescent="0.2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 x14ac:dyDescent="0.2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 x14ac:dyDescent="0.2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 x14ac:dyDescent="0.2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 x14ac:dyDescent="0.2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 x14ac:dyDescent="0.2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 x14ac:dyDescent="0.2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 x14ac:dyDescent="0.2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 x14ac:dyDescent="0.2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 x14ac:dyDescent="0.2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 x14ac:dyDescent="0.2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 x14ac:dyDescent="0.2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 x14ac:dyDescent="0.2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 x14ac:dyDescent="0.2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 x14ac:dyDescent="0.2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 x14ac:dyDescent="0.2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 x14ac:dyDescent="0.2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 x14ac:dyDescent="0.2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 x14ac:dyDescent="0.2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 x14ac:dyDescent="0.2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 x14ac:dyDescent="0.2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 x14ac:dyDescent="0.2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 x14ac:dyDescent="0.2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 x14ac:dyDescent="0.2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 x14ac:dyDescent="0.2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 x14ac:dyDescent="0.2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 x14ac:dyDescent="0.2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 x14ac:dyDescent="0.2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 x14ac:dyDescent="0.2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 x14ac:dyDescent="0.2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 x14ac:dyDescent="0.2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 x14ac:dyDescent="0.2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 x14ac:dyDescent="0.2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 x14ac:dyDescent="0.2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 x14ac:dyDescent="0.2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 x14ac:dyDescent="0.2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 x14ac:dyDescent="0.2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 x14ac:dyDescent="0.2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 x14ac:dyDescent="0.2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 x14ac:dyDescent="0.2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 x14ac:dyDescent="0.2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 x14ac:dyDescent="0.2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 x14ac:dyDescent="0.2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 x14ac:dyDescent="0.2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 x14ac:dyDescent="0.2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 x14ac:dyDescent="0.2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 x14ac:dyDescent="0.2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 x14ac:dyDescent="0.2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 x14ac:dyDescent="0.2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 x14ac:dyDescent="0.2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 x14ac:dyDescent="0.2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 x14ac:dyDescent="0.2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 x14ac:dyDescent="0.2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 x14ac:dyDescent="0.2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 x14ac:dyDescent="0.2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 x14ac:dyDescent="0.2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 x14ac:dyDescent="0.2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 x14ac:dyDescent="0.2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 x14ac:dyDescent="0.2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 x14ac:dyDescent="0.2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 x14ac:dyDescent="0.2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 x14ac:dyDescent="0.2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 x14ac:dyDescent="0.2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 x14ac:dyDescent="0.2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 x14ac:dyDescent="0.2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 x14ac:dyDescent="0.2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 x14ac:dyDescent="0.2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 x14ac:dyDescent="0.2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 x14ac:dyDescent="0.2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 x14ac:dyDescent="0.2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 x14ac:dyDescent="0.2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 x14ac:dyDescent="0.2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 x14ac:dyDescent="0.2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 x14ac:dyDescent="0.2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 x14ac:dyDescent="0.2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 x14ac:dyDescent="0.2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 x14ac:dyDescent="0.2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 x14ac:dyDescent="0.2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 x14ac:dyDescent="0.2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 x14ac:dyDescent="0.2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 x14ac:dyDescent="0.2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 x14ac:dyDescent="0.2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 x14ac:dyDescent="0.2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 x14ac:dyDescent="0.2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 x14ac:dyDescent="0.2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 x14ac:dyDescent="0.2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 x14ac:dyDescent="0.2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 x14ac:dyDescent="0.2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 x14ac:dyDescent="0.2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 x14ac:dyDescent="0.2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 x14ac:dyDescent="0.2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 x14ac:dyDescent="0.2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 x14ac:dyDescent="0.2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 x14ac:dyDescent="0.2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 x14ac:dyDescent="0.2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 x14ac:dyDescent="0.2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 x14ac:dyDescent="0.2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 x14ac:dyDescent="0.2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 x14ac:dyDescent="0.2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 x14ac:dyDescent="0.2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 x14ac:dyDescent="0.2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 x14ac:dyDescent="0.2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 x14ac:dyDescent="0.2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 x14ac:dyDescent="0.2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 x14ac:dyDescent="0.2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 x14ac:dyDescent="0.2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 x14ac:dyDescent="0.2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 x14ac:dyDescent="0.2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 x14ac:dyDescent="0.2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 x14ac:dyDescent="0.2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 x14ac:dyDescent="0.2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 x14ac:dyDescent="0.2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 x14ac:dyDescent="0.2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 x14ac:dyDescent="0.2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 x14ac:dyDescent="0.2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 x14ac:dyDescent="0.2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 x14ac:dyDescent="0.2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 x14ac:dyDescent="0.2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 x14ac:dyDescent="0.2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 x14ac:dyDescent="0.2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 x14ac:dyDescent="0.2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 x14ac:dyDescent="0.2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 x14ac:dyDescent="0.2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 x14ac:dyDescent="0.2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 x14ac:dyDescent="0.2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 x14ac:dyDescent="0.2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 x14ac:dyDescent="0.2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 x14ac:dyDescent="0.2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 x14ac:dyDescent="0.2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 x14ac:dyDescent="0.2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 x14ac:dyDescent="0.2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 x14ac:dyDescent="0.2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 x14ac:dyDescent="0.2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 x14ac:dyDescent="0.2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 x14ac:dyDescent="0.2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 x14ac:dyDescent="0.2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 x14ac:dyDescent="0.2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 x14ac:dyDescent="0.2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 x14ac:dyDescent="0.2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 x14ac:dyDescent="0.2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 x14ac:dyDescent="0.2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 x14ac:dyDescent="0.2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 x14ac:dyDescent="0.2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 x14ac:dyDescent="0.2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 x14ac:dyDescent="0.2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 x14ac:dyDescent="0.2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 x14ac:dyDescent="0.2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 x14ac:dyDescent="0.2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 x14ac:dyDescent="0.2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 x14ac:dyDescent="0.2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 x14ac:dyDescent="0.2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 x14ac:dyDescent="0.2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 x14ac:dyDescent="0.2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 x14ac:dyDescent="0.2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 x14ac:dyDescent="0.2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 x14ac:dyDescent="0.2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 x14ac:dyDescent="0.2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 x14ac:dyDescent="0.2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 x14ac:dyDescent="0.2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 x14ac:dyDescent="0.2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 x14ac:dyDescent="0.2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 x14ac:dyDescent="0.2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 x14ac:dyDescent="0.2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 x14ac:dyDescent="0.2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 x14ac:dyDescent="0.2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 x14ac:dyDescent="0.2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 x14ac:dyDescent="0.2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 x14ac:dyDescent="0.2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 x14ac:dyDescent="0.2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 x14ac:dyDescent="0.2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 x14ac:dyDescent="0.2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 x14ac:dyDescent="0.2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 x14ac:dyDescent="0.2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 x14ac:dyDescent="0.2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 x14ac:dyDescent="0.2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 x14ac:dyDescent="0.2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 x14ac:dyDescent="0.2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 x14ac:dyDescent="0.2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 x14ac:dyDescent="0.2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 x14ac:dyDescent="0.2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 x14ac:dyDescent="0.2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 x14ac:dyDescent="0.2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 x14ac:dyDescent="0.2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 x14ac:dyDescent="0.2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 x14ac:dyDescent="0.2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 x14ac:dyDescent="0.2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 x14ac:dyDescent="0.2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 x14ac:dyDescent="0.2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 x14ac:dyDescent="0.2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 x14ac:dyDescent="0.2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 x14ac:dyDescent="0.2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 x14ac:dyDescent="0.2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 x14ac:dyDescent="0.2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 x14ac:dyDescent="0.2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 x14ac:dyDescent="0.2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 x14ac:dyDescent="0.2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 x14ac:dyDescent="0.2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 x14ac:dyDescent="0.2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 x14ac:dyDescent="0.2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 x14ac:dyDescent="0.2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 x14ac:dyDescent="0.2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 x14ac:dyDescent="0.2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 x14ac:dyDescent="0.2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 x14ac:dyDescent="0.2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 x14ac:dyDescent="0.2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 x14ac:dyDescent="0.2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 x14ac:dyDescent="0.2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 x14ac:dyDescent="0.2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 x14ac:dyDescent="0.2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 x14ac:dyDescent="0.2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 x14ac:dyDescent="0.2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 x14ac:dyDescent="0.2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 x14ac:dyDescent="0.2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 x14ac:dyDescent="0.2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 x14ac:dyDescent="0.2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 x14ac:dyDescent="0.2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 x14ac:dyDescent="0.2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 x14ac:dyDescent="0.2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 x14ac:dyDescent="0.2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 x14ac:dyDescent="0.2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 x14ac:dyDescent="0.2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 x14ac:dyDescent="0.2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 x14ac:dyDescent="0.2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 x14ac:dyDescent="0.2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 x14ac:dyDescent="0.2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 x14ac:dyDescent="0.2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 x14ac:dyDescent="0.2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 x14ac:dyDescent="0.2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 x14ac:dyDescent="0.2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 x14ac:dyDescent="0.2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 x14ac:dyDescent="0.2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 x14ac:dyDescent="0.2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 x14ac:dyDescent="0.2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 x14ac:dyDescent="0.2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 x14ac:dyDescent="0.2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 x14ac:dyDescent="0.2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 x14ac:dyDescent="0.2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 x14ac:dyDescent="0.2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 x14ac:dyDescent="0.2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 x14ac:dyDescent="0.2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 x14ac:dyDescent="0.2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 x14ac:dyDescent="0.2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 x14ac:dyDescent="0.2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 x14ac:dyDescent="0.2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 x14ac:dyDescent="0.2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 x14ac:dyDescent="0.2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 x14ac:dyDescent="0.2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 x14ac:dyDescent="0.2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 x14ac:dyDescent="0.2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 x14ac:dyDescent="0.2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 x14ac:dyDescent="0.2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 x14ac:dyDescent="0.2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 x14ac:dyDescent="0.2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 x14ac:dyDescent="0.2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 x14ac:dyDescent="0.2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 x14ac:dyDescent="0.2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 x14ac:dyDescent="0.2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 x14ac:dyDescent="0.2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 x14ac:dyDescent="0.2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 x14ac:dyDescent="0.2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 x14ac:dyDescent="0.2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 x14ac:dyDescent="0.2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 x14ac:dyDescent="0.2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 x14ac:dyDescent="0.2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 x14ac:dyDescent="0.2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 x14ac:dyDescent="0.2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 x14ac:dyDescent="0.2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 x14ac:dyDescent="0.2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 x14ac:dyDescent="0.2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 x14ac:dyDescent="0.2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 x14ac:dyDescent="0.2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 x14ac:dyDescent="0.2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 x14ac:dyDescent="0.2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 x14ac:dyDescent="0.2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 x14ac:dyDescent="0.2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 x14ac:dyDescent="0.2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 x14ac:dyDescent="0.2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 x14ac:dyDescent="0.2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 x14ac:dyDescent="0.2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 x14ac:dyDescent="0.2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 x14ac:dyDescent="0.2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 x14ac:dyDescent="0.2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 x14ac:dyDescent="0.2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 x14ac:dyDescent="0.2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 x14ac:dyDescent="0.2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 x14ac:dyDescent="0.2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 x14ac:dyDescent="0.2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 x14ac:dyDescent="0.2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 x14ac:dyDescent="0.2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 x14ac:dyDescent="0.2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 x14ac:dyDescent="0.2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 x14ac:dyDescent="0.2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 x14ac:dyDescent="0.2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 x14ac:dyDescent="0.2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 x14ac:dyDescent="0.2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 x14ac:dyDescent="0.2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 x14ac:dyDescent="0.2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 x14ac:dyDescent="0.2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 x14ac:dyDescent="0.2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 x14ac:dyDescent="0.2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 x14ac:dyDescent="0.2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 x14ac:dyDescent="0.2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 x14ac:dyDescent="0.2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 x14ac:dyDescent="0.2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 x14ac:dyDescent="0.2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 x14ac:dyDescent="0.2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 x14ac:dyDescent="0.2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 x14ac:dyDescent="0.2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 x14ac:dyDescent="0.2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 x14ac:dyDescent="0.2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 x14ac:dyDescent="0.2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 x14ac:dyDescent="0.2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 x14ac:dyDescent="0.2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 x14ac:dyDescent="0.2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 x14ac:dyDescent="0.2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 x14ac:dyDescent="0.2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 x14ac:dyDescent="0.2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 x14ac:dyDescent="0.2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 x14ac:dyDescent="0.2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 x14ac:dyDescent="0.2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 x14ac:dyDescent="0.2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 x14ac:dyDescent="0.2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 x14ac:dyDescent="0.2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 x14ac:dyDescent="0.2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 x14ac:dyDescent="0.2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 x14ac:dyDescent="0.2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 x14ac:dyDescent="0.2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 x14ac:dyDescent="0.2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 x14ac:dyDescent="0.2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 x14ac:dyDescent="0.2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 x14ac:dyDescent="0.2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 x14ac:dyDescent="0.2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 x14ac:dyDescent="0.2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 x14ac:dyDescent="0.2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 x14ac:dyDescent="0.2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 x14ac:dyDescent="0.2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 x14ac:dyDescent="0.2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 x14ac:dyDescent="0.2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 x14ac:dyDescent="0.2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 x14ac:dyDescent="0.2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 x14ac:dyDescent="0.2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 x14ac:dyDescent="0.2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 x14ac:dyDescent="0.2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 x14ac:dyDescent="0.2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 x14ac:dyDescent="0.2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 x14ac:dyDescent="0.2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 x14ac:dyDescent="0.2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 x14ac:dyDescent="0.2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 x14ac:dyDescent="0.2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 x14ac:dyDescent="0.2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 x14ac:dyDescent="0.2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 x14ac:dyDescent="0.2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 x14ac:dyDescent="0.2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 x14ac:dyDescent="0.2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 x14ac:dyDescent="0.2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 x14ac:dyDescent="0.2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 x14ac:dyDescent="0.2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 x14ac:dyDescent="0.2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 x14ac:dyDescent="0.2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 x14ac:dyDescent="0.2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 x14ac:dyDescent="0.2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 x14ac:dyDescent="0.2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 x14ac:dyDescent="0.2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 x14ac:dyDescent="0.2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 x14ac:dyDescent="0.2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 x14ac:dyDescent="0.2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 x14ac:dyDescent="0.2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 x14ac:dyDescent="0.2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 x14ac:dyDescent="0.2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 x14ac:dyDescent="0.2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 x14ac:dyDescent="0.2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 x14ac:dyDescent="0.2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 x14ac:dyDescent="0.2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 x14ac:dyDescent="0.2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 x14ac:dyDescent="0.2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 x14ac:dyDescent="0.2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 x14ac:dyDescent="0.2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 x14ac:dyDescent="0.2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 x14ac:dyDescent="0.2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 x14ac:dyDescent="0.2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 x14ac:dyDescent="0.2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 x14ac:dyDescent="0.2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 x14ac:dyDescent="0.2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 x14ac:dyDescent="0.2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 x14ac:dyDescent="0.2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 x14ac:dyDescent="0.2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 x14ac:dyDescent="0.2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 x14ac:dyDescent="0.2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 x14ac:dyDescent="0.2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 x14ac:dyDescent="0.2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 x14ac:dyDescent="0.2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 x14ac:dyDescent="0.2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 x14ac:dyDescent="0.2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 x14ac:dyDescent="0.2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 x14ac:dyDescent="0.2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 x14ac:dyDescent="0.2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 x14ac:dyDescent="0.2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 x14ac:dyDescent="0.2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 x14ac:dyDescent="0.2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 x14ac:dyDescent="0.2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 x14ac:dyDescent="0.2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 x14ac:dyDescent="0.2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 x14ac:dyDescent="0.2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 x14ac:dyDescent="0.2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 x14ac:dyDescent="0.2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 x14ac:dyDescent="0.2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 x14ac:dyDescent="0.2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 x14ac:dyDescent="0.2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 x14ac:dyDescent="0.2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 x14ac:dyDescent="0.2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 x14ac:dyDescent="0.2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 x14ac:dyDescent="0.2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 x14ac:dyDescent="0.2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 x14ac:dyDescent="0.2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 x14ac:dyDescent="0.2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 x14ac:dyDescent="0.2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 x14ac:dyDescent="0.2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 x14ac:dyDescent="0.2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 x14ac:dyDescent="0.2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 x14ac:dyDescent="0.2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 x14ac:dyDescent="0.2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 x14ac:dyDescent="0.2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 x14ac:dyDescent="0.2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 x14ac:dyDescent="0.2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 x14ac:dyDescent="0.2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 x14ac:dyDescent="0.2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 x14ac:dyDescent="0.2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 x14ac:dyDescent="0.2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 x14ac:dyDescent="0.2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 x14ac:dyDescent="0.2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 x14ac:dyDescent="0.2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 x14ac:dyDescent="0.2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 x14ac:dyDescent="0.2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 x14ac:dyDescent="0.2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 x14ac:dyDescent="0.2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 x14ac:dyDescent="0.2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 x14ac:dyDescent="0.2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 x14ac:dyDescent="0.2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 x14ac:dyDescent="0.2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 x14ac:dyDescent="0.2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 x14ac:dyDescent="0.2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 x14ac:dyDescent="0.2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 x14ac:dyDescent="0.2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 x14ac:dyDescent="0.2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 x14ac:dyDescent="0.2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 x14ac:dyDescent="0.2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 x14ac:dyDescent="0.2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 x14ac:dyDescent="0.2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 x14ac:dyDescent="0.2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 x14ac:dyDescent="0.2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 x14ac:dyDescent="0.2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 x14ac:dyDescent="0.2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 x14ac:dyDescent="0.2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 x14ac:dyDescent="0.2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 x14ac:dyDescent="0.2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 x14ac:dyDescent="0.2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 x14ac:dyDescent="0.2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 x14ac:dyDescent="0.2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 x14ac:dyDescent="0.2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 x14ac:dyDescent="0.2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 x14ac:dyDescent="0.2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 x14ac:dyDescent="0.2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 x14ac:dyDescent="0.2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 x14ac:dyDescent="0.2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 x14ac:dyDescent="0.2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 x14ac:dyDescent="0.2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 x14ac:dyDescent="0.2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 x14ac:dyDescent="0.2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 x14ac:dyDescent="0.2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 x14ac:dyDescent="0.2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 x14ac:dyDescent="0.2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 x14ac:dyDescent="0.2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 x14ac:dyDescent="0.2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 x14ac:dyDescent="0.2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 x14ac:dyDescent="0.2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 x14ac:dyDescent="0.2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 x14ac:dyDescent="0.2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 x14ac:dyDescent="0.2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 x14ac:dyDescent="0.2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 x14ac:dyDescent="0.2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 x14ac:dyDescent="0.2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 x14ac:dyDescent="0.2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 x14ac:dyDescent="0.2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 x14ac:dyDescent="0.2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 x14ac:dyDescent="0.2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 x14ac:dyDescent="0.2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 x14ac:dyDescent="0.2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 x14ac:dyDescent="0.2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 x14ac:dyDescent="0.2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 x14ac:dyDescent="0.2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 x14ac:dyDescent="0.2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 x14ac:dyDescent="0.2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 x14ac:dyDescent="0.2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 x14ac:dyDescent="0.2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 x14ac:dyDescent="0.2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 x14ac:dyDescent="0.2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 x14ac:dyDescent="0.2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 x14ac:dyDescent="0.2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 x14ac:dyDescent="0.2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 x14ac:dyDescent="0.2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 x14ac:dyDescent="0.2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 x14ac:dyDescent="0.2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 x14ac:dyDescent="0.2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 x14ac:dyDescent="0.2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 x14ac:dyDescent="0.2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 x14ac:dyDescent="0.2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 x14ac:dyDescent="0.2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 x14ac:dyDescent="0.2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 x14ac:dyDescent="0.2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 x14ac:dyDescent="0.2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 x14ac:dyDescent="0.2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 x14ac:dyDescent="0.2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 x14ac:dyDescent="0.2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 x14ac:dyDescent="0.2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 x14ac:dyDescent="0.2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 x14ac:dyDescent="0.2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 x14ac:dyDescent="0.2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 x14ac:dyDescent="0.2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 x14ac:dyDescent="0.2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 x14ac:dyDescent="0.2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 x14ac:dyDescent="0.2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 x14ac:dyDescent="0.2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 x14ac:dyDescent="0.2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 x14ac:dyDescent="0.2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 x14ac:dyDescent="0.2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 x14ac:dyDescent="0.2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 x14ac:dyDescent="0.2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 x14ac:dyDescent="0.2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 x14ac:dyDescent="0.2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 x14ac:dyDescent="0.2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 x14ac:dyDescent="0.2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 x14ac:dyDescent="0.2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 x14ac:dyDescent="0.2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 x14ac:dyDescent="0.2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 x14ac:dyDescent="0.2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 x14ac:dyDescent="0.2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 x14ac:dyDescent="0.2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 x14ac:dyDescent="0.2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 x14ac:dyDescent="0.2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 x14ac:dyDescent="0.2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 x14ac:dyDescent="0.2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 x14ac:dyDescent="0.2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 x14ac:dyDescent="0.2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 x14ac:dyDescent="0.2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 x14ac:dyDescent="0.2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 x14ac:dyDescent="0.2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 x14ac:dyDescent="0.2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 x14ac:dyDescent="0.2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 x14ac:dyDescent="0.2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 x14ac:dyDescent="0.2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 x14ac:dyDescent="0.2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 x14ac:dyDescent="0.2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 x14ac:dyDescent="0.2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 x14ac:dyDescent="0.2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 x14ac:dyDescent="0.2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 x14ac:dyDescent="0.2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 x14ac:dyDescent="0.2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 x14ac:dyDescent="0.2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 x14ac:dyDescent="0.2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 x14ac:dyDescent="0.2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 x14ac:dyDescent="0.2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 x14ac:dyDescent="0.2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 x14ac:dyDescent="0.2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 x14ac:dyDescent="0.2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 x14ac:dyDescent="0.2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 x14ac:dyDescent="0.2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 x14ac:dyDescent="0.2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 x14ac:dyDescent="0.2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 x14ac:dyDescent="0.2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 x14ac:dyDescent="0.2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 x14ac:dyDescent="0.2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 x14ac:dyDescent="0.2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 x14ac:dyDescent="0.2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 x14ac:dyDescent="0.2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 x14ac:dyDescent="0.2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 x14ac:dyDescent="0.2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 x14ac:dyDescent="0.2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 x14ac:dyDescent="0.2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 x14ac:dyDescent="0.2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 x14ac:dyDescent="0.2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 x14ac:dyDescent="0.2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 x14ac:dyDescent="0.2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 x14ac:dyDescent="0.2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 x14ac:dyDescent="0.2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 x14ac:dyDescent="0.2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 x14ac:dyDescent="0.2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 x14ac:dyDescent="0.2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 x14ac:dyDescent="0.2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 x14ac:dyDescent="0.2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 x14ac:dyDescent="0.2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 x14ac:dyDescent="0.2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 x14ac:dyDescent="0.2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 x14ac:dyDescent="0.2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 x14ac:dyDescent="0.2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 x14ac:dyDescent="0.2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 x14ac:dyDescent="0.2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 x14ac:dyDescent="0.2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 x14ac:dyDescent="0.2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 x14ac:dyDescent="0.2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 x14ac:dyDescent="0.2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 x14ac:dyDescent="0.2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 x14ac:dyDescent="0.2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 x14ac:dyDescent="0.2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 x14ac:dyDescent="0.2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 x14ac:dyDescent="0.2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 x14ac:dyDescent="0.2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 x14ac:dyDescent="0.2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 x14ac:dyDescent="0.2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 x14ac:dyDescent="0.2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 x14ac:dyDescent="0.2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 x14ac:dyDescent="0.2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 x14ac:dyDescent="0.2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 x14ac:dyDescent="0.2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 x14ac:dyDescent="0.2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 x14ac:dyDescent="0.2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 x14ac:dyDescent="0.2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 x14ac:dyDescent="0.2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 x14ac:dyDescent="0.2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 x14ac:dyDescent="0.2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 x14ac:dyDescent="0.2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 x14ac:dyDescent="0.2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 x14ac:dyDescent="0.2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 x14ac:dyDescent="0.2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 x14ac:dyDescent="0.2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 x14ac:dyDescent="0.2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 x14ac:dyDescent="0.2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 x14ac:dyDescent="0.2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 x14ac:dyDescent="0.2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 x14ac:dyDescent="0.2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 x14ac:dyDescent="0.2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 x14ac:dyDescent="0.2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 x14ac:dyDescent="0.2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 x14ac:dyDescent="0.2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 x14ac:dyDescent="0.2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 x14ac:dyDescent="0.2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 x14ac:dyDescent="0.2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 x14ac:dyDescent="0.2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 x14ac:dyDescent="0.2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 x14ac:dyDescent="0.2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 x14ac:dyDescent="0.2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 x14ac:dyDescent="0.2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 x14ac:dyDescent="0.2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 x14ac:dyDescent="0.2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 x14ac:dyDescent="0.2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 x14ac:dyDescent="0.2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 x14ac:dyDescent="0.2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 x14ac:dyDescent="0.2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 x14ac:dyDescent="0.2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 x14ac:dyDescent="0.2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 x14ac:dyDescent="0.2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 x14ac:dyDescent="0.2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 x14ac:dyDescent="0.2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 x14ac:dyDescent="0.2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 x14ac:dyDescent="0.2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 x14ac:dyDescent="0.2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 x14ac:dyDescent="0.2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 x14ac:dyDescent="0.2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 x14ac:dyDescent="0.2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 x14ac:dyDescent="0.2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 x14ac:dyDescent="0.2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 x14ac:dyDescent="0.2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 x14ac:dyDescent="0.2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 x14ac:dyDescent="0.2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 x14ac:dyDescent="0.2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 x14ac:dyDescent="0.2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 x14ac:dyDescent="0.2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 x14ac:dyDescent="0.2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 x14ac:dyDescent="0.2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 x14ac:dyDescent="0.2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 x14ac:dyDescent="0.2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 x14ac:dyDescent="0.2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 x14ac:dyDescent="0.2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 x14ac:dyDescent="0.2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 x14ac:dyDescent="0.2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 x14ac:dyDescent="0.2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 x14ac:dyDescent="0.2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 x14ac:dyDescent="0.2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 x14ac:dyDescent="0.2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 x14ac:dyDescent="0.2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 x14ac:dyDescent="0.2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 x14ac:dyDescent="0.2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 x14ac:dyDescent="0.2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 x14ac:dyDescent="0.2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 x14ac:dyDescent="0.2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 x14ac:dyDescent="0.2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 x14ac:dyDescent="0.2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 x14ac:dyDescent="0.2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 x14ac:dyDescent="0.2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 x14ac:dyDescent="0.2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 x14ac:dyDescent="0.2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 x14ac:dyDescent="0.2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 x14ac:dyDescent="0.2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 x14ac:dyDescent="0.2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 x14ac:dyDescent="0.2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 x14ac:dyDescent="0.2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 x14ac:dyDescent="0.2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 x14ac:dyDescent="0.2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 x14ac:dyDescent="0.2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 x14ac:dyDescent="0.2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 x14ac:dyDescent="0.2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 x14ac:dyDescent="0.2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 x14ac:dyDescent="0.2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 x14ac:dyDescent="0.2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 x14ac:dyDescent="0.2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 x14ac:dyDescent="0.2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 x14ac:dyDescent="0.2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 x14ac:dyDescent="0.2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 x14ac:dyDescent="0.2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 x14ac:dyDescent="0.2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 x14ac:dyDescent="0.2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 x14ac:dyDescent="0.2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 x14ac:dyDescent="0.2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 x14ac:dyDescent="0.2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 x14ac:dyDescent="0.2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 x14ac:dyDescent="0.2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 x14ac:dyDescent="0.2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 x14ac:dyDescent="0.2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 x14ac:dyDescent="0.2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 x14ac:dyDescent="0.2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 x14ac:dyDescent="0.2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 x14ac:dyDescent="0.2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 x14ac:dyDescent="0.2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 x14ac:dyDescent="0.2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 x14ac:dyDescent="0.2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 x14ac:dyDescent="0.2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 x14ac:dyDescent="0.2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 x14ac:dyDescent="0.2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 x14ac:dyDescent="0.2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 x14ac:dyDescent="0.2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 x14ac:dyDescent="0.2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 x14ac:dyDescent="0.2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 x14ac:dyDescent="0.2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 x14ac:dyDescent="0.2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 x14ac:dyDescent="0.2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 x14ac:dyDescent="0.2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 x14ac:dyDescent="0.2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 x14ac:dyDescent="0.2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 x14ac:dyDescent="0.2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 x14ac:dyDescent="0.2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 x14ac:dyDescent="0.2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 x14ac:dyDescent="0.2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 x14ac:dyDescent="0.2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 x14ac:dyDescent="0.2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 x14ac:dyDescent="0.2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 x14ac:dyDescent="0.2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 x14ac:dyDescent="0.2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 x14ac:dyDescent="0.2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 x14ac:dyDescent="0.2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 x14ac:dyDescent="0.2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 x14ac:dyDescent="0.2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 x14ac:dyDescent="0.2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 x14ac:dyDescent="0.2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 x14ac:dyDescent="0.2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 x14ac:dyDescent="0.2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 x14ac:dyDescent="0.2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 x14ac:dyDescent="0.2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 x14ac:dyDescent="0.2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 x14ac:dyDescent="0.2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 x14ac:dyDescent="0.2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 x14ac:dyDescent="0.2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 x14ac:dyDescent="0.2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 x14ac:dyDescent="0.2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 x14ac:dyDescent="0.2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 x14ac:dyDescent="0.2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 x14ac:dyDescent="0.2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 x14ac:dyDescent="0.2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 x14ac:dyDescent="0.2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 x14ac:dyDescent="0.2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 x14ac:dyDescent="0.2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 x14ac:dyDescent="0.2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 x14ac:dyDescent="0.2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 x14ac:dyDescent="0.2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 x14ac:dyDescent="0.2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 x14ac:dyDescent="0.2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 x14ac:dyDescent="0.2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 x14ac:dyDescent="0.2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 x14ac:dyDescent="0.2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 x14ac:dyDescent="0.2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 x14ac:dyDescent="0.2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 x14ac:dyDescent="0.2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 x14ac:dyDescent="0.2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 x14ac:dyDescent="0.2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 x14ac:dyDescent="0.2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 x14ac:dyDescent="0.2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 x14ac:dyDescent="0.2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 x14ac:dyDescent="0.2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 x14ac:dyDescent="0.2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 x14ac:dyDescent="0.2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 x14ac:dyDescent="0.2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 x14ac:dyDescent="0.2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 x14ac:dyDescent="0.2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 x14ac:dyDescent="0.2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 x14ac:dyDescent="0.2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 x14ac:dyDescent="0.2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 x14ac:dyDescent="0.2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 x14ac:dyDescent="0.2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 x14ac:dyDescent="0.2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 x14ac:dyDescent="0.2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 x14ac:dyDescent="0.2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 x14ac:dyDescent="0.2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 x14ac:dyDescent="0.2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 x14ac:dyDescent="0.2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 x14ac:dyDescent="0.2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 x14ac:dyDescent="0.2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 x14ac:dyDescent="0.2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 x14ac:dyDescent="0.2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 x14ac:dyDescent="0.2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 x14ac:dyDescent="0.2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 x14ac:dyDescent="0.2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 x14ac:dyDescent="0.2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 x14ac:dyDescent="0.2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 x14ac:dyDescent="0.2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 x14ac:dyDescent="0.2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 x14ac:dyDescent="0.2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 x14ac:dyDescent="0.2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 x14ac:dyDescent="0.2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 x14ac:dyDescent="0.2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 x14ac:dyDescent="0.2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 x14ac:dyDescent="0.2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 x14ac:dyDescent="0.2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 x14ac:dyDescent="0.2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 x14ac:dyDescent="0.2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 x14ac:dyDescent="0.2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 x14ac:dyDescent="0.2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 x14ac:dyDescent="0.2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 x14ac:dyDescent="0.2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 x14ac:dyDescent="0.2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 x14ac:dyDescent="0.2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 x14ac:dyDescent="0.2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 x14ac:dyDescent="0.2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 x14ac:dyDescent="0.2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 x14ac:dyDescent="0.2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 x14ac:dyDescent="0.2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 x14ac:dyDescent="0.2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 x14ac:dyDescent="0.2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 x14ac:dyDescent="0.2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 x14ac:dyDescent="0.2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 x14ac:dyDescent="0.2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 x14ac:dyDescent="0.2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 x14ac:dyDescent="0.2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 x14ac:dyDescent="0.2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 x14ac:dyDescent="0.2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 x14ac:dyDescent="0.2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 x14ac:dyDescent="0.2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 x14ac:dyDescent="0.2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 x14ac:dyDescent="0.2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 x14ac:dyDescent="0.2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 x14ac:dyDescent="0.2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 x14ac:dyDescent="0.2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 x14ac:dyDescent="0.2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 x14ac:dyDescent="0.2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 x14ac:dyDescent="0.2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 x14ac:dyDescent="0.2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 x14ac:dyDescent="0.2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 x14ac:dyDescent="0.2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 x14ac:dyDescent="0.2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 x14ac:dyDescent="0.2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 x14ac:dyDescent="0.2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 x14ac:dyDescent="0.2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 x14ac:dyDescent="0.2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 x14ac:dyDescent="0.2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 x14ac:dyDescent="0.2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 x14ac:dyDescent="0.2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 x14ac:dyDescent="0.2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 x14ac:dyDescent="0.2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 x14ac:dyDescent="0.2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 x14ac:dyDescent="0.2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 x14ac:dyDescent="0.2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 x14ac:dyDescent="0.2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 x14ac:dyDescent="0.2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 x14ac:dyDescent="0.2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 x14ac:dyDescent="0.2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 x14ac:dyDescent="0.2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 x14ac:dyDescent="0.2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 x14ac:dyDescent="0.2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 x14ac:dyDescent="0.2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 x14ac:dyDescent="0.2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 x14ac:dyDescent="0.2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 x14ac:dyDescent="0.2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 x14ac:dyDescent="0.2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 x14ac:dyDescent="0.2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 x14ac:dyDescent="0.2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 x14ac:dyDescent="0.2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 x14ac:dyDescent="0.2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 x14ac:dyDescent="0.2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 x14ac:dyDescent="0.2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 x14ac:dyDescent="0.2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 x14ac:dyDescent="0.2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 x14ac:dyDescent="0.2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 x14ac:dyDescent="0.2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 x14ac:dyDescent="0.2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 x14ac:dyDescent="0.2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 x14ac:dyDescent="0.2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 x14ac:dyDescent="0.2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 x14ac:dyDescent="0.2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 x14ac:dyDescent="0.2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 x14ac:dyDescent="0.2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 x14ac:dyDescent="0.2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 x14ac:dyDescent="0.2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 x14ac:dyDescent="0.2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 x14ac:dyDescent="0.2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 x14ac:dyDescent="0.2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 x14ac:dyDescent="0.2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 x14ac:dyDescent="0.2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 x14ac:dyDescent="0.2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 x14ac:dyDescent="0.2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 x14ac:dyDescent="0.2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 x14ac:dyDescent="0.2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 x14ac:dyDescent="0.2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 x14ac:dyDescent="0.2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 x14ac:dyDescent="0.2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 x14ac:dyDescent="0.2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 x14ac:dyDescent="0.2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 x14ac:dyDescent="0.2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 x14ac:dyDescent="0.2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 x14ac:dyDescent="0.2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 x14ac:dyDescent="0.2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 x14ac:dyDescent="0.2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 x14ac:dyDescent="0.2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 x14ac:dyDescent="0.2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 x14ac:dyDescent="0.2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 x14ac:dyDescent="0.2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 x14ac:dyDescent="0.2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 x14ac:dyDescent="0.2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 x14ac:dyDescent="0.2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 x14ac:dyDescent="0.2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 x14ac:dyDescent="0.2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 x14ac:dyDescent="0.2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 x14ac:dyDescent="0.2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 x14ac:dyDescent="0.2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 x14ac:dyDescent="0.2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 x14ac:dyDescent="0.2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 x14ac:dyDescent="0.2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 x14ac:dyDescent="0.2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 x14ac:dyDescent="0.2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 x14ac:dyDescent="0.2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 x14ac:dyDescent="0.2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 x14ac:dyDescent="0.2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 x14ac:dyDescent="0.2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 x14ac:dyDescent="0.2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 x14ac:dyDescent="0.2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 x14ac:dyDescent="0.2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 x14ac:dyDescent="0.2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 x14ac:dyDescent="0.2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 x14ac:dyDescent="0.2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 x14ac:dyDescent="0.2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 x14ac:dyDescent="0.2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 x14ac:dyDescent="0.2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 x14ac:dyDescent="0.2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 x14ac:dyDescent="0.2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 x14ac:dyDescent="0.2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 x14ac:dyDescent="0.2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 x14ac:dyDescent="0.2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 x14ac:dyDescent="0.2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 x14ac:dyDescent="0.2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 x14ac:dyDescent="0.2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 x14ac:dyDescent="0.2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 x14ac:dyDescent="0.2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 x14ac:dyDescent="0.2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 x14ac:dyDescent="0.2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 x14ac:dyDescent="0.2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 x14ac:dyDescent="0.2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 x14ac:dyDescent="0.2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 x14ac:dyDescent="0.2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 x14ac:dyDescent="0.2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 x14ac:dyDescent="0.2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 x14ac:dyDescent="0.2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 x14ac:dyDescent="0.2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 x14ac:dyDescent="0.2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 x14ac:dyDescent="0.2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 x14ac:dyDescent="0.2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 x14ac:dyDescent="0.2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 x14ac:dyDescent="0.2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 x14ac:dyDescent="0.2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 x14ac:dyDescent="0.2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 x14ac:dyDescent="0.2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 x14ac:dyDescent="0.2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 x14ac:dyDescent="0.2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 x14ac:dyDescent="0.2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 x14ac:dyDescent="0.2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 x14ac:dyDescent="0.2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 x14ac:dyDescent="0.2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 x14ac:dyDescent="0.2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 x14ac:dyDescent="0.2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 x14ac:dyDescent="0.2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 x14ac:dyDescent="0.2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 x14ac:dyDescent="0.2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 x14ac:dyDescent="0.2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 x14ac:dyDescent="0.2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 x14ac:dyDescent="0.2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 x14ac:dyDescent="0.2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 x14ac:dyDescent="0.2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 x14ac:dyDescent="0.2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 x14ac:dyDescent="0.2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 x14ac:dyDescent="0.2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 x14ac:dyDescent="0.2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 x14ac:dyDescent="0.2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 x14ac:dyDescent="0.2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 x14ac:dyDescent="0.2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 x14ac:dyDescent="0.2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 x14ac:dyDescent="0.2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 x14ac:dyDescent="0.2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 x14ac:dyDescent="0.2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 x14ac:dyDescent="0.2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 x14ac:dyDescent="0.2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 x14ac:dyDescent="0.2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 x14ac:dyDescent="0.2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 x14ac:dyDescent="0.2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 x14ac:dyDescent="0.2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 x14ac:dyDescent="0.2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 x14ac:dyDescent="0.2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 x14ac:dyDescent="0.2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 x14ac:dyDescent="0.2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 x14ac:dyDescent="0.2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 x14ac:dyDescent="0.2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 x14ac:dyDescent="0.2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 x14ac:dyDescent="0.2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 x14ac:dyDescent="0.2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 x14ac:dyDescent="0.2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 x14ac:dyDescent="0.2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 x14ac:dyDescent="0.2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 x14ac:dyDescent="0.2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 x14ac:dyDescent="0.2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 x14ac:dyDescent="0.2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 x14ac:dyDescent="0.2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 x14ac:dyDescent="0.2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 x14ac:dyDescent="0.2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 x14ac:dyDescent="0.2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 x14ac:dyDescent="0.2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 x14ac:dyDescent="0.2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 x14ac:dyDescent="0.2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 x14ac:dyDescent="0.2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 x14ac:dyDescent="0.2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 x14ac:dyDescent="0.2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 x14ac:dyDescent="0.2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 x14ac:dyDescent="0.2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 x14ac:dyDescent="0.2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 x14ac:dyDescent="0.2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 x14ac:dyDescent="0.2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 x14ac:dyDescent="0.2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 x14ac:dyDescent="0.2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 x14ac:dyDescent="0.2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 x14ac:dyDescent="0.2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 x14ac:dyDescent="0.2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 x14ac:dyDescent="0.2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 x14ac:dyDescent="0.2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 x14ac:dyDescent="0.2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 x14ac:dyDescent="0.2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 x14ac:dyDescent="0.2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 x14ac:dyDescent="0.2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 x14ac:dyDescent="0.2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 x14ac:dyDescent="0.2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 x14ac:dyDescent="0.2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 x14ac:dyDescent="0.2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 x14ac:dyDescent="0.2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 x14ac:dyDescent="0.2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 x14ac:dyDescent="0.2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 x14ac:dyDescent="0.2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 x14ac:dyDescent="0.2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 x14ac:dyDescent="0.2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 x14ac:dyDescent="0.2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 x14ac:dyDescent="0.2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 x14ac:dyDescent="0.2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 x14ac:dyDescent="0.2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 x14ac:dyDescent="0.2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 x14ac:dyDescent="0.2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 x14ac:dyDescent="0.2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 x14ac:dyDescent="0.2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 x14ac:dyDescent="0.2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 x14ac:dyDescent="0.2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 x14ac:dyDescent="0.2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 x14ac:dyDescent="0.2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 x14ac:dyDescent="0.2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 x14ac:dyDescent="0.2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 x14ac:dyDescent="0.2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 x14ac:dyDescent="0.2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 x14ac:dyDescent="0.2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 x14ac:dyDescent="0.2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 x14ac:dyDescent="0.2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 x14ac:dyDescent="0.2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 x14ac:dyDescent="0.2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 x14ac:dyDescent="0.2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 x14ac:dyDescent="0.2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 x14ac:dyDescent="0.2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 x14ac:dyDescent="0.2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 x14ac:dyDescent="0.2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 x14ac:dyDescent="0.2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 x14ac:dyDescent="0.2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 x14ac:dyDescent="0.2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 x14ac:dyDescent="0.2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 x14ac:dyDescent="0.2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 x14ac:dyDescent="0.2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 x14ac:dyDescent="0.2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 x14ac:dyDescent="0.2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 x14ac:dyDescent="0.2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 x14ac:dyDescent="0.2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 x14ac:dyDescent="0.2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 x14ac:dyDescent="0.2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 x14ac:dyDescent="0.2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 x14ac:dyDescent="0.2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 x14ac:dyDescent="0.2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 x14ac:dyDescent="0.2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 x14ac:dyDescent="0.2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 x14ac:dyDescent="0.2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 x14ac:dyDescent="0.2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 x14ac:dyDescent="0.2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 x14ac:dyDescent="0.2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 x14ac:dyDescent="0.2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 x14ac:dyDescent="0.2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 x14ac:dyDescent="0.2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 x14ac:dyDescent="0.2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 x14ac:dyDescent="0.2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 x14ac:dyDescent="0.2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 x14ac:dyDescent="0.2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 x14ac:dyDescent="0.2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 x14ac:dyDescent="0.2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 x14ac:dyDescent="0.2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 x14ac:dyDescent="0.2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 x14ac:dyDescent="0.2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 x14ac:dyDescent="0.2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 x14ac:dyDescent="0.2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 x14ac:dyDescent="0.2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 x14ac:dyDescent="0.2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 x14ac:dyDescent="0.2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 x14ac:dyDescent="0.2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 x14ac:dyDescent="0.2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 x14ac:dyDescent="0.2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 x14ac:dyDescent="0.2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 x14ac:dyDescent="0.2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 x14ac:dyDescent="0.2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 x14ac:dyDescent="0.2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 x14ac:dyDescent="0.2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 x14ac:dyDescent="0.2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 x14ac:dyDescent="0.2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 x14ac:dyDescent="0.2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 x14ac:dyDescent="0.2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 x14ac:dyDescent="0.2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 x14ac:dyDescent="0.2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 x14ac:dyDescent="0.2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 x14ac:dyDescent="0.2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 x14ac:dyDescent="0.2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 x14ac:dyDescent="0.2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 x14ac:dyDescent="0.2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 x14ac:dyDescent="0.2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 x14ac:dyDescent="0.2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 x14ac:dyDescent="0.2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 x14ac:dyDescent="0.2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 x14ac:dyDescent="0.2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 x14ac:dyDescent="0.2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 x14ac:dyDescent="0.2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 x14ac:dyDescent="0.2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 x14ac:dyDescent="0.2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 x14ac:dyDescent="0.2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 x14ac:dyDescent="0.2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 x14ac:dyDescent="0.2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 x14ac:dyDescent="0.2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 x14ac:dyDescent="0.2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 x14ac:dyDescent="0.2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 x14ac:dyDescent="0.2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 x14ac:dyDescent="0.2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 x14ac:dyDescent="0.2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 x14ac:dyDescent="0.2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 x14ac:dyDescent="0.2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 x14ac:dyDescent="0.2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 x14ac:dyDescent="0.2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 x14ac:dyDescent="0.2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 x14ac:dyDescent="0.2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 x14ac:dyDescent="0.2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 x14ac:dyDescent="0.2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 x14ac:dyDescent="0.2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 x14ac:dyDescent="0.2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 x14ac:dyDescent="0.2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 x14ac:dyDescent="0.2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 x14ac:dyDescent="0.2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 x14ac:dyDescent="0.2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 x14ac:dyDescent="0.2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 x14ac:dyDescent="0.2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 x14ac:dyDescent="0.2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 x14ac:dyDescent="0.2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 x14ac:dyDescent="0.2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 x14ac:dyDescent="0.2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 x14ac:dyDescent="0.2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 x14ac:dyDescent="0.2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 x14ac:dyDescent="0.2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 x14ac:dyDescent="0.2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 x14ac:dyDescent="0.2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 x14ac:dyDescent="0.2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 x14ac:dyDescent="0.2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 x14ac:dyDescent="0.2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 x14ac:dyDescent="0.2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 x14ac:dyDescent="0.2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 x14ac:dyDescent="0.2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 x14ac:dyDescent="0.2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 x14ac:dyDescent="0.2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 x14ac:dyDescent="0.2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 x14ac:dyDescent="0.2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 x14ac:dyDescent="0.2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 x14ac:dyDescent="0.2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 x14ac:dyDescent="0.2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 x14ac:dyDescent="0.2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 x14ac:dyDescent="0.2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 x14ac:dyDescent="0.2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 x14ac:dyDescent="0.2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 x14ac:dyDescent="0.2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 x14ac:dyDescent="0.2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 x14ac:dyDescent="0.2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 x14ac:dyDescent="0.2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 x14ac:dyDescent="0.2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 x14ac:dyDescent="0.2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 x14ac:dyDescent="0.2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 x14ac:dyDescent="0.2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 x14ac:dyDescent="0.2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 x14ac:dyDescent="0.2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 x14ac:dyDescent="0.2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 x14ac:dyDescent="0.2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 x14ac:dyDescent="0.2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 x14ac:dyDescent="0.2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 x14ac:dyDescent="0.2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 x14ac:dyDescent="0.2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 x14ac:dyDescent="0.2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 x14ac:dyDescent="0.2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 x14ac:dyDescent="0.2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 x14ac:dyDescent="0.2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 x14ac:dyDescent="0.2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 x14ac:dyDescent="0.2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 x14ac:dyDescent="0.2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 x14ac:dyDescent="0.2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 x14ac:dyDescent="0.2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 x14ac:dyDescent="0.2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 x14ac:dyDescent="0.2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 x14ac:dyDescent="0.2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 x14ac:dyDescent="0.2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 x14ac:dyDescent="0.2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 x14ac:dyDescent="0.2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 x14ac:dyDescent="0.2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 x14ac:dyDescent="0.2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 x14ac:dyDescent="0.2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 x14ac:dyDescent="0.2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 x14ac:dyDescent="0.2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 x14ac:dyDescent="0.2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 x14ac:dyDescent="0.2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 x14ac:dyDescent="0.2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 x14ac:dyDescent="0.2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 x14ac:dyDescent="0.2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 x14ac:dyDescent="0.2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 x14ac:dyDescent="0.2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 x14ac:dyDescent="0.2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 x14ac:dyDescent="0.2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 x14ac:dyDescent="0.2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 x14ac:dyDescent="0.2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 x14ac:dyDescent="0.2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 x14ac:dyDescent="0.2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 x14ac:dyDescent="0.2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 x14ac:dyDescent="0.2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 x14ac:dyDescent="0.2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 x14ac:dyDescent="0.2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 x14ac:dyDescent="0.2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 x14ac:dyDescent="0.2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 x14ac:dyDescent="0.2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 x14ac:dyDescent="0.2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 x14ac:dyDescent="0.2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 x14ac:dyDescent="0.2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 x14ac:dyDescent="0.2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 x14ac:dyDescent="0.2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 x14ac:dyDescent="0.2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 x14ac:dyDescent="0.2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 x14ac:dyDescent="0.2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 x14ac:dyDescent="0.2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 x14ac:dyDescent="0.2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 x14ac:dyDescent="0.2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 x14ac:dyDescent="0.2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 x14ac:dyDescent="0.2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 x14ac:dyDescent="0.2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 x14ac:dyDescent="0.2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 x14ac:dyDescent="0.2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 x14ac:dyDescent="0.2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 x14ac:dyDescent="0.2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 x14ac:dyDescent="0.2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 x14ac:dyDescent="0.2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 x14ac:dyDescent="0.2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 x14ac:dyDescent="0.2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 x14ac:dyDescent="0.2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 x14ac:dyDescent="0.2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 x14ac:dyDescent="0.2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 x14ac:dyDescent="0.2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 x14ac:dyDescent="0.2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 x14ac:dyDescent="0.2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 x14ac:dyDescent="0.2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 x14ac:dyDescent="0.2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 x14ac:dyDescent="0.2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 x14ac:dyDescent="0.2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 x14ac:dyDescent="0.2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 x14ac:dyDescent="0.2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 x14ac:dyDescent="0.2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 x14ac:dyDescent="0.2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 x14ac:dyDescent="0.2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 x14ac:dyDescent="0.2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 x14ac:dyDescent="0.2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 x14ac:dyDescent="0.2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 x14ac:dyDescent="0.2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 x14ac:dyDescent="0.2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 x14ac:dyDescent="0.2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 x14ac:dyDescent="0.2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 x14ac:dyDescent="0.2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 x14ac:dyDescent="0.2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 x14ac:dyDescent="0.2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 x14ac:dyDescent="0.2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 x14ac:dyDescent="0.2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 x14ac:dyDescent="0.2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 x14ac:dyDescent="0.2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 x14ac:dyDescent="0.2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 x14ac:dyDescent="0.2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 x14ac:dyDescent="0.2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 x14ac:dyDescent="0.2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 x14ac:dyDescent="0.2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 x14ac:dyDescent="0.2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 x14ac:dyDescent="0.2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 x14ac:dyDescent="0.2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 x14ac:dyDescent="0.2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 x14ac:dyDescent="0.2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 x14ac:dyDescent="0.2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 x14ac:dyDescent="0.2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 x14ac:dyDescent="0.2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 x14ac:dyDescent="0.2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 x14ac:dyDescent="0.2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 x14ac:dyDescent="0.2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 x14ac:dyDescent="0.2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 x14ac:dyDescent="0.2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 x14ac:dyDescent="0.2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 x14ac:dyDescent="0.2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 x14ac:dyDescent="0.2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 x14ac:dyDescent="0.2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 x14ac:dyDescent="0.2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 x14ac:dyDescent="0.2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 x14ac:dyDescent="0.2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 x14ac:dyDescent="0.2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 x14ac:dyDescent="0.2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 x14ac:dyDescent="0.2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 x14ac:dyDescent="0.2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 x14ac:dyDescent="0.2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 x14ac:dyDescent="0.2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 x14ac:dyDescent="0.2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 x14ac:dyDescent="0.2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 x14ac:dyDescent="0.2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 x14ac:dyDescent="0.2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 x14ac:dyDescent="0.2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 x14ac:dyDescent="0.2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 x14ac:dyDescent="0.2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 x14ac:dyDescent="0.2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 x14ac:dyDescent="0.2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 x14ac:dyDescent="0.2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 x14ac:dyDescent="0.2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 x14ac:dyDescent="0.2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 x14ac:dyDescent="0.2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 x14ac:dyDescent="0.2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 x14ac:dyDescent="0.2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 x14ac:dyDescent="0.2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 x14ac:dyDescent="0.2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 x14ac:dyDescent="0.2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 x14ac:dyDescent="0.2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 x14ac:dyDescent="0.2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 x14ac:dyDescent="0.2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 x14ac:dyDescent="0.2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 x14ac:dyDescent="0.2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 x14ac:dyDescent="0.2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 x14ac:dyDescent="0.2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 x14ac:dyDescent="0.2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 x14ac:dyDescent="0.2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 x14ac:dyDescent="0.2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 x14ac:dyDescent="0.2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 x14ac:dyDescent="0.2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 x14ac:dyDescent="0.2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 x14ac:dyDescent="0.2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 x14ac:dyDescent="0.2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 x14ac:dyDescent="0.2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 x14ac:dyDescent="0.2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 x14ac:dyDescent="0.2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 x14ac:dyDescent="0.2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 x14ac:dyDescent="0.2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 x14ac:dyDescent="0.2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 x14ac:dyDescent="0.2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 x14ac:dyDescent="0.2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 x14ac:dyDescent="0.2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 x14ac:dyDescent="0.2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 x14ac:dyDescent="0.2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 x14ac:dyDescent="0.2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 x14ac:dyDescent="0.2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 x14ac:dyDescent="0.2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 x14ac:dyDescent="0.2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 x14ac:dyDescent="0.2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 x14ac:dyDescent="0.2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 x14ac:dyDescent="0.2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 x14ac:dyDescent="0.2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 x14ac:dyDescent="0.2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 x14ac:dyDescent="0.2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 x14ac:dyDescent="0.2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 x14ac:dyDescent="0.2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 x14ac:dyDescent="0.2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 x14ac:dyDescent="0.2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 x14ac:dyDescent="0.2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 x14ac:dyDescent="0.2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 x14ac:dyDescent="0.2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 x14ac:dyDescent="0.2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 x14ac:dyDescent="0.2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 x14ac:dyDescent="0.2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 x14ac:dyDescent="0.2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 x14ac:dyDescent="0.2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 x14ac:dyDescent="0.2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 x14ac:dyDescent="0.2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 x14ac:dyDescent="0.2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 x14ac:dyDescent="0.2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 x14ac:dyDescent="0.2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 x14ac:dyDescent="0.2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 x14ac:dyDescent="0.2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 x14ac:dyDescent="0.2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 x14ac:dyDescent="0.2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 x14ac:dyDescent="0.2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 x14ac:dyDescent="0.2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 x14ac:dyDescent="0.2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 x14ac:dyDescent="0.2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 x14ac:dyDescent="0.2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 x14ac:dyDescent="0.2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 x14ac:dyDescent="0.2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 x14ac:dyDescent="0.2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 x14ac:dyDescent="0.2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 x14ac:dyDescent="0.2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 x14ac:dyDescent="0.2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 x14ac:dyDescent="0.2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 x14ac:dyDescent="0.2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 x14ac:dyDescent="0.2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 x14ac:dyDescent="0.2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 x14ac:dyDescent="0.2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 x14ac:dyDescent="0.2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 x14ac:dyDescent="0.2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 x14ac:dyDescent="0.2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 x14ac:dyDescent="0.2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 x14ac:dyDescent="0.2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 x14ac:dyDescent="0.2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 x14ac:dyDescent="0.2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 x14ac:dyDescent="0.2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 x14ac:dyDescent="0.2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 x14ac:dyDescent="0.2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 x14ac:dyDescent="0.2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 x14ac:dyDescent="0.2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 x14ac:dyDescent="0.2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 x14ac:dyDescent="0.2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 x14ac:dyDescent="0.2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 x14ac:dyDescent="0.2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 x14ac:dyDescent="0.2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 x14ac:dyDescent="0.2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 x14ac:dyDescent="0.2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 x14ac:dyDescent="0.2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 x14ac:dyDescent="0.2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 x14ac:dyDescent="0.2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 x14ac:dyDescent="0.2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 x14ac:dyDescent="0.2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 x14ac:dyDescent="0.2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 x14ac:dyDescent="0.2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 x14ac:dyDescent="0.2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 x14ac:dyDescent="0.2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 x14ac:dyDescent="0.2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 x14ac:dyDescent="0.2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 x14ac:dyDescent="0.2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 x14ac:dyDescent="0.2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 x14ac:dyDescent="0.2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 x14ac:dyDescent="0.2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 x14ac:dyDescent="0.2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 x14ac:dyDescent="0.2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 x14ac:dyDescent="0.2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 x14ac:dyDescent="0.2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 x14ac:dyDescent="0.2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 x14ac:dyDescent="0.2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 x14ac:dyDescent="0.2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 x14ac:dyDescent="0.2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 x14ac:dyDescent="0.2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 x14ac:dyDescent="0.2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 x14ac:dyDescent="0.2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 x14ac:dyDescent="0.2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 x14ac:dyDescent="0.2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 x14ac:dyDescent="0.2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 x14ac:dyDescent="0.2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 x14ac:dyDescent="0.2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 x14ac:dyDescent="0.2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 x14ac:dyDescent="0.2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 x14ac:dyDescent="0.2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 x14ac:dyDescent="0.2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 x14ac:dyDescent="0.2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 x14ac:dyDescent="0.2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 x14ac:dyDescent="0.2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 x14ac:dyDescent="0.2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 x14ac:dyDescent="0.2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 x14ac:dyDescent="0.2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 x14ac:dyDescent="0.2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 x14ac:dyDescent="0.2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 x14ac:dyDescent="0.2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 x14ac:dyDescent="0.2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 x14ac:dyDescent="0.2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 x14ac:dyDescent="0.2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 x14ac:dyDescent="0.2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 x14ac:dyDescent="0.2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 x14ac:dyDescent="0.2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 x14ac:dyDescent="0.2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 x14ac:dyDescent="0.2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 x14ac:dyDescent="0.2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 x14ac:dyDescent="0.2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 x14ac:dyDescent="0.2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 x14ac:dyDescent="0.2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 x14ac:dyDescent="0.2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 x14ac:dyDescent="0.2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 x14ac:dyDescent="0.2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 x14ac:dyDescent="0.2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 x14ac:dyDescent="0.2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 x14ac:dyDescent="0.2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 x14ac:dyDescent="0.2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 x14ac:dyDescent="0.2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 x14ac:dyDescent="0.2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 x14ac:dyDescent="0.2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 x14ac:dyDescent="0.2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 x14ac:dyDescent="0.2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 x14ac:dyDescent="0.2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 x14ac:dyDescent="0.2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 x14ac:dyDescent="0.2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 x14ac:dyDescent="0.2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 x14ac:dyDescent="0.2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 x14ac:dyDescent="0.2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 x14ac:dyDescent="0.2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 x14ac:dyDescent="0.2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 x14ac:dyDescent="0.2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 x14ac:dyDescent="0.2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 x14ac:dyDescent="0.2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 x14ac:dyDescent="0.2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 x14ac:dyDescent="0.2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 x14ac:dyDescent="0.2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 x14ac:dyDescent="0.2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 x14ac:dyDescent="0.2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 x14ac:dyDescent="0.2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 x14ac:dyDescent="0.2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 x14ac:dyDescent="0.2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 x14ac:dyDescent="0.2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 x14ac:dyDescent="0.2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 x14ac:dyDescent="0.2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 x14ac:dyDescent="0.2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 x14ac:dyDescent="0.2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 x14ac:dyDescent="0.2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 x14ac:dyDescent="0.2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 x14ac:dyDescent="0.2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 x14ac:dyDescent="0.2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 x14ac:dyDescent="0.2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 x14ac:dyDescent="0.2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 x14ac:dyDescent="0.2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 x14ac:dyDescent="0.2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 x14ac:dyDescent="0.2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 x14ac:dyDescent="0.2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 x14ac:dyDescent="0.2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 x14ac:dyDescent="0.2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 x14ac:dyDescent="0.2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 x14ac:dyDescent="0.2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 x14ac:dyDescent="0.2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 x14ac:dyDescent="0.2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 x14ac:dyDescent="0.2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 x14ac:dyDescent="0.2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 x14ac:dyDescent="0.2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 x14ac:dyDescent="0.2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 x14ac:dyDescent="0.2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 x14ac:dyDescent="0.2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 x14ac:dyDescent="0.2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 x14ac:dyDescent="0.2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 x14ac:dyDescent="0.2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 x14ac:dyDescent="0.2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 x14ac:dyDescent="0.2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 x14ac:dyDescent="0.2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 x14ac:dyDescent="0.2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 x14ac:dyDescent="0.2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 x14ac:dyDescent="0.2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 x14ac:dyDescent="0.2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 x14ac:dyDescent="0.2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 x14ac:dyDescent="0.2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 x14ac:dyDescent="0.2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 x14ac:dyDescent="0.2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 x14ac:dyDescent="0.2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 x14ac:dyDescent="0.2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 x14ac:dyDescent="0.2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 x14ac:dyDescent="0.2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 x14ac:dyDescent="0.2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 x14ac:dyDescent="0.2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 x14ac:dyDescent="0.2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 x14ac:dyDescent="0.2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 x14ac:dyDescent="0.2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 x14ac:dyDescent="0.2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 x14ac:dyDescent="0.2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 x14ac:dyDescent="0.2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 x14ac:dyDescent="0.2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 x14ac:dyDescent="0.2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 x14ac:dyDescent="0.2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 x14ac:dyDescent="0.2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 x14ac:dyDescent="0.2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 x14ac:dyDescent="0.2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 x14ac:dyDescent="0.2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 x14ac:dyDescent="0.2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 x14ac:dyDescent="0.2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 x14ac:dyDescent="0.2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 x14ac:dyDescent="0.2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 x14ac:dyDescent="0.2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 x14ac:dyDescent="0.2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 x14ac:dyDescent="0.2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 x14ac:dyDescent="0.2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 x14ac:dyDescent="0.2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 x14ac:dyDescent="0.2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 x14ac:dyDescent="0.2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 x14ac:dyDescent="0.2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 x14ac:dyDescent="0.2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 x14ac:dyDescent="0.2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 x14ac:dyDescent="0.2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 x14ac:dyDescent="0.2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 x14ac:dyDescent="0.2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 x14ac:dyDescent="0.2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 x14ac:dyDescent="0.2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 x14ac:dyDescent="0.2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 x14ac:dyDescent="0.2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 x14ac:dyDescent="0.2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 x14ac:dyDescent="0.2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 x14ac:dyDescent="0.2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 x14ac:dyDescent="0.2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 x14ac:dyDescent="0.2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 x14ac:dyDescent="0.2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 x14ac:dyDescent="0.2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 x14ac:dyDescent="0.2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 x14ac:dyDescent="0.2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 x14ac:dyDescent="0.2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 x14ac:dyDescent="0.2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 x14ac:dyDescent="0.2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 x14ac:dyDescent="0.2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 x14ac:dyDescent="0.2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 x14ac:dyDescent="0.2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 x14ac:dyDescent="0.2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 x14ac:dyDescent="0.2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 x14ac:dyDescent="0.2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 x14ac:dyDescent="0.2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 x14ac:dyDescent="0.2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 x14ac:dyDescent="0.2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 xr:uid="{00000000-0009-0000-0000-000004000000}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W27"/>
  <sheetViews>
    <sheetView workbookViewId="0">
      <selection activeCell="D16" sqref="D16"/>
    </sheetView>
  </sheetViews>
  <sheetFormatPr defaultRowHeight="15" x14ac:dyDescent="0.2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 x14ac:dyDescent="0.25">
      <c r="A1" s="53" t="s">
        <v>392</v>
      </c>
      <c r="B1" s="53"/>
      <c r="C1" s="53"/>
      <c r="D1" s="53"/>
      <c r="E1" s="53"/>
      <c r="F1" s="53"/>
      <c r="G1" s="53"/>
    </row>
    <row r="2" spans="1:8" ht="15.75" x14ac:dyDescent="0.25">
      <c r="A2" s="53"/>
      <c r="B2" s="53"/>
      <c r="C2" s="53"/>
      <c r="D2" s="53"/>
      <c r="E2" s="53"/>
      <c r="F2" s="53"/>
      <c r="G2" s="53"/>
    </row>
    <row r="3" spans="1:8" ht="15.75" x14ac:dyDescent="0.25">
      <c r="A3" s="53"/>
      <c r="B3" s="53"/>
      <c r="C3" s="53"/>
      <c r="D3" s="53"/>
      <c r="E3" s="53"/>
      <c r="F3" s="53"/>
      <c r="G3" s="53"/>
    </row>
    <row r="5" spans="1:8" x14ac:dyDescent="0.25">
      <c r="A5" s="54" t="s">
        <v>393</v>
      </c>
      <c r="B5" s="55"/>
      <c r="C5" s="55"/>
      <c r="D5" s="55"/>
      <c r="E5" s="55"/>
      <c r="F5" s="55"/>
    </row>
    <row r="6" spans="1:8" x14ac:dyDescent="0.25">
      <c r="A6" s="54"/>
      <c r="B6" s="55"/>
      <c r="C6" s="55"/>
      <c r="D6" s="55"/>
      <c r="E6" s="55"/>
      <c r="F6" s="55"/>
    </row>
    <row r="8" spans="1:8" ht="15.75" x14ac:dyDescent="0.25">
      <c r="A8" s="53" t="s">
        <v>394</v>
      </c>
      <c r="B8" s="53"/>
    </row>
    <row r="9" spans="1:8" ht="15.75" thickBot="1" x14ac:dyDescent="0.3"/>
    <row r="10" spans="1:8" x14ac:dyDescent="0.25">
      <c r="A10" s="354" t="s">
        <v>395</v>
      </c>
      <c r="B10" s="356" t="s">
        <v>396</v>
      </c>
      <c r="C10" s="356" t="s">
        <v>397</v>
      </c>
      <c r="D10" s="359" t="s">
        <v>398</v>
      </c>
      <c r="E10" s="352" t="s">
        <v>399</v>
      </c>
      <c r="F10" s="352" t="s">
        <v>400</v>
      </c>
      <c r="G10" s="352" t="s">
        <v>401</v>
      </c>
      <c r="H10" s="352" t="s">
        <v>402</v>
      </c>
    </row>
    <row r="11" spans="1:8" ht="15.75" thickBot="1" x14ac:dyDescent="0.3">
      <c r="A11" s="355"/>
      <c r="B11" s="357"/>
      <c r="C11" s="358"/>
      <c r="D11" s="360"/>
      <c r="E11" s="361"/>
      <c r="F11" s="353"/>
      <c r="G11" s="353"/>
      <c r="H11" s="353"/>
    </row>
    <row r="12" spans="1:8" x14ac:dyDescent="0.25">
      <c r="A12" s="56"/>
      <c r="B12" s="57"/>
      <c r="C12" s="58"/>
      <c r="D12" s="59"/>
      <c r="E12" s="60"/>
      <c r="F12" s="61"/>
      <c r="G12" s="62"/>
      <c r="H12" s="63"/>
    </row>
    <row r="13" spans="1:8" x14ac:dyDescent="0.25">
      <c r="A13" s="64"/>
      <c r="B13" s="65"/>
      <c r="C13" s="66"/>
      <c r="D13" s="67"/>
      <c r="E13" s="68"/>
      <c r="F13" s="69"/>
      <c r="G13" s="70"/>
      <c r="H13" s="71"/>
    </row>
    <row r="14" spans="1:8" x14ac:dyDescent="0.25">
      <c r="A14" s="64"/>
      <c r="B14" s="65"/>
      <c r="C14" s="66"/>
      <c r="D14" s="67"/>
      <c r="E14" s="68"/>
      <c r="F14" s="69"/>
      <c r="G14" s="70"/>
      <c r="H14" s="71"/>
    </row>
    <row r="15" spans="1:8" x14ac:dyDescent="0.25">
      <c r="A15" s="64"/>
      <c r="B15" s="65"/>
      <c r="C15" s="66"/>
      <c r="D15" s="67"/>
      <c r="E15" s="68"/>
      <c r="F15" s="69"/>
      <c r="G15" s="70"/>
      <c r="H15" s="71"/>
    </row>
    <row r="16" spans="1:8" x14ac:dyDescent="0.25">
      <c r="A16" s="64"/>
      <c r="B16" s="65"/>
      <c r="C16" s="66"/>
      <c r="D16" s="67"/>
      <c r="E16" s="68"/>
      <c r="F16" s="69"/>
      <c r="G16" s="70"/>
      <c r="H16" s="71"/>
    </row>
    <row r="17" spans="1:23" x14ac:dyDescent="0.25">
      <c r="A17" s="64"/>
      <c r="B17" s="65"/>
      <c r="C17" s="66"/>
      <c r="D17" s="67"/>
      <c r="E17" s="68"/>
      <c r="F17" s="69"/>
      <c r="G17" s="70"/>
      <c r="H17" s="71"/>
    </row>
    <row r="18" spans="1:23" x14ac:dyDescent="0.25">
      <c r="A18" s="64"/>
      <c r="B18" s="65"/>
      <c r="C18" s="66"/>
      <c r="D18" s="67"/>
      <c r="E18" s="68"/>
      <c r="F18" s="69"/>
      <c r="G18" s="70"/>
      <c r="H18" s="71"/>
    </row>
    <row r="19" spans="1:23" x14ac:dyDescent="0.25">
      <c r="A19" s="64"/>
      <c r="B19" s="65"/>
      <c r="C19" s="66"/>
      <c r="D19" s="67"/>
      <c r="E19" s="68"/>
      <c r="F19" s="69"/>
      <c r="G19" s="70"/>
      <c r="H19" s="71"/>
    </row>
    <row r="20" spans="1:23" ht="15.75" thickBot="1" x14ac:dyDescent="0.3">
      <c r="A20" s="72"/>
      <c r="B20" s="73"/>
      <c r="C20" s="74"/>
      <c r="D20" s="75"/>
      <c r="E20" s="76"/>
      <c r="F20" s="77"/>
      <c r="G20" s="78"/>
      <c r="H20" s="79"/>
    </row>
    <row r="21" spans="1:23" x14ac:dyDescent="0.25">
      <c r="A21" s="80"/>
      <c r="B21" s="80"/>
      <c r="C21" s="80"/>
      <c r="D21" s="80"/>
      <c r="E21" s="80"/>
      <c r="F21" s="81"/>
      <c r="G21" s="81"/>
      <c r="H21" s="81"/>
    </row>
    <row r="23" spans="1:23" s="80" customFormat="1" x14ac:dyDescent="0.25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 x14ac:dyDescent="0.25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 x14ac:dyDescent="0.25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 x14ac:dyDescent="0.25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 x14ac:dyDescent="0.25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B1:P42"/>
  <sheetViews>
    <sheetView workbookViewId="0">
      <pane xSplit="1" ySplit="1" topLeftCell="B2" activePane="bottomRight" state="frozen"/>
      <selection activeCell="D16" sqref="D16"/>
      <selection pane="topRight" activeCell="D16" sqref="D16"/>
      <selection pane="bottomLeft" activeCell="D16" sqref="D16"/>
      <selection pane="bottomRight" activeCell="D8" sqref="D8"/>
    </sheetView>
  </sheetViews>
  <sheetFormatPr defaultRowHeight="15" x14ac:dyDescent="0.2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 x14ac:dyDescent="0.25">
      <c r="B1" s="185"/>
      <c r="C1" s="185" t="s">
        <v>65</v>
      </c>
      <c r="D1" s="185" t="s">
        <v>66</v>
      </c>
      <c r="E1" s="185" t="s">
        <v>67</v>
      </c>
      <c r="F1" s="185" t="s">
        <v>68</v>
      </c>
      <c r="G1" s="185" t="s">
        <v>69</v>
      </c>
      <c r="H1" s="185" t="s">
        <v>70</v>
      </c>
      <c r="I1" s="186" t="s">
        <v>71</v>
      </c>
      <c r="J1" s="185" t="s">
        <v>72</v>
      </c>
      <c r="K1" s="186" t="s">
        <v>73</v>
      </c>
      <c r="L1" s="185" t="s">
        <v>74</v>
      </c>
      <c r="M1" s="108" t="s">
        <v>75</v>
      </c>
      <c r="N1" s="108" t="s">
        <v>76</v>
      </c>
      <c r="O1" s="108" t="s">
        <v>77</v>
      </c>
      <c r="P1" s="108" t="s">
        <v>639</v>
      </c>
    </row>
    <row r="2" spans="2:16" ht="45" x14ac:dyDescent="0.25">
      <c r="B2" s="168" t="s">
        <v>669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</row>
    <row r="3" spans="2:16" ht="79.5" x14ac:dyDescent="0.25">
      <c r="B3" s="133" t="s">
        <v>671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311">
        <f>SUM(M4:M12)</f>
        <v>127000</v>
      </c>
      <c r="N3" s="164"/>
      <c r="O3" s="164"/>
      <c r="P3" s="218" t="s">
        <v>640</v>
      </c>
    </row>
    <row r="4" spans="2:16" x14ac:dyDescent="0.25">
      <c r="B4" s="161" t="s">
        <v>409</v>
      </c>
      <c r="C4" s="161" t="s">
        <v>78</v>
      </c>
      <c r="D4" s="161" t="s">
        <v>79</v>
      </c>
      <c r="E4" s="162" t="s">
        <v>80</v>
      </c>
      <c r="F4" s="162" t="s">
        <v>81</v>
      </c>
      <c r="G4" s="162" t="s">
        <v>150</v>
      </c>
      <c r="H4" s="162" t="s">
        <v>151</v>
      </c>
      <c r="I4" s="27" t="s">
        <v>134</v>
      </c>
      <c r="J4" s="27" t="s">
        <v>135</v>
      </c>
      <c r="K4" s="162" t="s">
        <v>213</v>
      </c>
      <c r="L4" s="162" t="s">
        <v>670</v>
      </c>
      <c r="M4" s="163">
        <v>10000</v>
      </c>
      <c r="N4" s="163">
        <v>10000</v>
      </c>
      <c r="O4" s="163">
        <v>10000</v>
      </c>
      <c r="P4" s="216"/>
    </row>
    <row r="5" spans="2:16" x14ac:dyDescent="0.25">
      <c r="B5" s="161" t="s">
        <v>409</v>
      </c>
      <c r="C5" s="161" t="s">
        <v>78</v>
      </c>
      <c r="D5" s="161" t="s">
        <v>79</v>
      </c>
      <c r="E5" s="162" t="s">
        <v>80</v>
      </c>
      <c r="F5" s="162" t="s">
        <v>81</v>
      </c>
      <c r="G5" s="162" t="s">
        <v>150</v>
      </c>
      <c r="H5" s="162" t="s">
        <v>151</v>
      </c>
      <c r="I5" s="27" t="s">
        <v>136</v>
      </c>
      <c r="J5" s="27" t="s">
        <v>137</v>
      </c>
      <c r="K5" s="162" t="s">
        <v>213</v>
      </c>
      <c r="L5" s="162" t="s">
        <v>670</v>
      </c>
      <c r="M5" s="163">
        <v>1000</v>
      </c>
      <c r="N5" s="163">
        <v>1000</v>
      </c>
      <c r="O5" s="163">
        <v>1000</v>
      </c>
      <c r="P5" s="216"/>
    </row>
    <row r="6" spans="2:16" x14ac:dyDescent="0.25">
      <c r="B6" s="161" t="s">
        <v>409</v>
      </c>
      <c r="C6" s="161" t="s">
        <v>78</v>
      </c>
      <c r="D6" s="161" t="s">
        <v>79</v>
      </c>
      <c r="E6" s="162" t="s">
        <v>80</v>
      </c>
      <c r="F6" s="162" t="s">
        <v>81</v>
      </c>
      <c r="G6" s="162" t="s">
        <v>150</v>
      </c>
      <c r="H6" s="162" t="s">
        <v>151</v>
      </c>
      <c r="I6" s="27" t="s">
        <v>116</v>
      </c>
      <c r="J6" s="27" t="s">
        <v>117</v>
      </c>
      <c r="K6" s="162" t="s">
        <v>213</v>
      </c>
      <c r="L6" s="162" t="s">
        <v>670</v>
      </c>
      <c r="M6" s="163">
        <v>30000</v>
      </c>
      <c r="N6" s="163">
        <v>30000</v>
      </c>
      <c r="O6" s="163">
        <v>30000</v>
      </c>
      <c r="P6" s="216"/>
    </row>
    <row r="7" spans="2:16" x14ac:dyDescent="0.25">
      <c r="B7" s="161" t="s">
        <v>409</v>
      </c>
      <c r="C7" s="161" t="s">
        <v>78</v>
      </c>
      <c r="D7" s="161" t="s">
        <v>79</v>
      </c>
      <c r="E7" s="162" t="s">
        <v>80</v>
      </c>
      <c r="F7" s="162" t="s">
        <v>81</v>
      </c>
      <c r="G7" s="162" t="s">
        <v>150</v>
      </c>
      <c r="H7" s="162" t="s">
        <v>151</v>
      </c>
      <c r="I7" s="27" t="s">
        <v>184</v>
      </c>
      <c r="J7" s="27" t="s">
        <v>185</v>
      </c>
      <c r="K7" s="162" t="s">
        <v>213</v>
      </c>
      <c r="L7" s="162" t="s">
        <v>670</v>
      </c>
      <c r="M7" s="163">
        <v>25000</v>
      </c>
      <c r="N7" s="163">
        <v>25000</v>
      </c>
      <c r="O7" s="163">
        <v>25000</v>
      </c>
      <c r="P7" s="216"/>
    </row>
    <row r="8" spans="2:16" x14ac:dyDescent="0.25">
      <c r="B8" s="161" t="s">
        <v>409</v>
      </c>
      <c r="C8" s="161" t="s">
        <v>78</v>
      </c>
      <c r="D8" s="161" t="s">
        <v>79</v>
      </c>
      <c r="E8" s="162" t="s">
        <v>80</v>
      </c>
      <c r="F8" s="162" t="s">
        <v>81</v>
      </c>
      <c r="G8" s="162" t="s">
        <v>150</v>
      </c>
      <c r="H8" s="162" t="s">
        <v>151</v>
      </c>
      <c r="I8" s="27" t="s">
        <v>144</v>
      </c>
      <c r="J8" s="27" t="s">
        <v>145</v>
      </c>
      <c r="K8" s="162" t="s">
        <v>213</v>
      </c>
      <c r="L8" s="162" t="s">
        <v>670</v>
      </c>
      <c r="M8" s="163">
        <v>5000</v>
      </c>
      <c r="N8" s="163">
        <v>5000</v>
      </c>
      <c r="O8" s="163">
        <v>5000</v>
      </c>
      <c r="P8" s="216"/>
    </row>
    <row r="9" spans="2:16" x14ac:dyDescent="0.25">
      <c r="B9" s="161" t="s">
        <v>409</v>
      </c>
      <c r="C9" s="161" t="s">
        <v>78</v>
      </c>
      <c r="D9" s="161" t="s">
        <v>79</v>
      </c>
      <c r="E9" s="162" t="s">
        <v>80</v>
      </c>
      <c r="F9" s="162" t="s">
        <v>81</v>
      </c>
      <c r="G9" s="162" t="s">
        <v>150</v>
      </c>
      <c r="H9" s="162" t="s">
        <v>151</v>
      </c>
      <c r="I9" s="27" t="s">
        <v>138</v>
      </c>
      <c r="J9" s="27" t="s">
        <v>139</v>
      </c>
      <c r="K9" s="162" t="s">
        <v>213</v>
      </c>
      <c r="L9" s="162" t="s">
        <v>670</v>
      </c>
      <c r="M9" s="163">
        <v>40000</v>
      </c>
      <c r="N9" s="163">
        <v>40000</v>
      </c>
      <c r="O9" s="163">
        <v>40000</v>
      </c>
      <c r="P9" s="216"/>
    </row>
    <row r="10" spans="2:16" x14ac:dyDescent="0.25">
      <c r="B10" s="161" t="s">
        <v>409</v>
      </c>
      <c r="C10" s="161" t="s">
        <v>78</v>
      </c>
      <c r="D10" s="161" t="s">
        <v>79</v>
      </c>
      <c r="E10" s="162" t="s">
        <v>80</v>
      </c>
      <c r="F10" s="162" t="s">
        <v>81</v>
      </c>
      <c r="G10" s="162" t="s">
        <v>150</v>
      </c>
      <c r="H10" s="162" t="s">
        <v>151</v>
      </c>
      <c r="I10" s="27" t="s">
        <v>146</v>
      </c>
      <c r="J10" s="27" t="s">
        <v>147</v>
      </c>
      <c r="K10" s="162" t="s">
        <v>213</v>
      </c>
      <c r="L10" s="162" t="s">
        <v>670</v>
      </c>
      <c r="M10" s="163">
        <v>10000</v>
      </c>
      <c r="N10" s="163">
        <v>10000</v>
      </c>
      <c r="O10" s="163">
        <v>10000</v>
      </c>
      <c r="P10" s="216"/>
    </row>
    <row r="11" spans="2:16" x14ac:dyDescent="0.25">
      <c r="B11" s="161" t="s">
        <v>409</v>
      </c>
      <c r="C11" s="161" t="s">
        <v>78</v>
      </c>
      <c r="D11" s="161" t="s">
        <v>79</v>
      </c>
      <c r="E11" s="162" t="s">
        <v>80</v>
      </c>
      <c r="F11" s="162" t="s">
        <v>81</v>
      </c>
      <c r="G11" s="162" t="s">
        <v>150</v>
      </c>
      <c r="H11" s="162" t="s">
        <v>151</v>
      </c>
      <c r="I11" s="27" t="s">
        <v>142</v>
      </c>
      <c r="J11" s="27" t="s">
        <v>143</v>
      </c>
      <c r="K11" s="162" t="s">
        <v>213</v>
      </c>
      <c r="L11" s="162" t="s">
        <v>670</v>
      </c>
      <c r="M11" s="163">
        <v>1000</v>
      </c>
      <c r="N11" s="163">
        <v>1000</v>
      </c>
      <c r="O11" s="163">
        <v>1000</v>
      </c>
      <c r="P11" s="216"/>
    </row>
    <row r="12" spans="2:16" x14ac:dyDescent="0.25">
      <c r="B12" s="161" t="s">
        <v>409</v>
      </c>
      <c r="C12" s="161" t="s">
        <v>78</v>
      </c>
      <c r="D12" s="161" t="s">
        <v>79</v>
      </c>
      <c r="E12" s="162" t="s">
        <v>80</v>
      </c>
      <c r="F12" s="162" t="s">
        <v>81</v>
      </c>
      <c r="G12" s="162" t="s">
        <v>150</v>
      </c>
      <c r="H12" s="162" t="s">
        <v>151</v>
      </c>
      <c r="I12" s="27" t="s">
        <v>193</v>
      </c>
      <c r="J12" s="27" t="s">
        <v>194</v>
      </c>
      <c r="K12" s="162" t="s">
        <v>213</v>
      </c>
      <c r="L12" s="162" t="s">
        <v>670</v>
      </c>
      <c r="M12" s="163">
        <v>5000</v>
      </c>
      <c r="N12" s="163">
        <v>5000</v>
      </c>
      <c r="O12" s="163">
        <v>5000</v>
      </c>
      <c r="P12" s="216"/>
    </row>
    <row r="13" spans="2:16" x14ac:dyDescent="0.25">
      <c r="B13" s="133"/>
      <c r="C13" s="165"/>
      <c r="D13" s="165"/>
      <c r="E13" s="166"/>
      <c r="F13" s="166"/>
      <c r="G13" s="166"/>
      <c r="H13" s="166"/>
      <c r="I13" s="166"/>
      <c r="J13" s="166"/>
      <c r="K13" s="166"/>
      <c r="L13" s="166"/>
      <c r="M13" s="167"/>
      <c r="N13" s="167"/>
      <c r="O13" s="167"/>
      <c r="P13" s="217"/>
    </row>
    <row r="14" spans="2:16" x14ac:dyDescent="0.25">
      <c r="B14" s="161"/>
      <c r="C14" s="161"/>
      <c r="D14" s="161"/>
      <c r="E14" s="162"/>
      <c r="F14" s="162"/>
      <c r="G14" s="162"/>
      <c r="H14" s="162"/>
      <c r="I14" s="162"/>
      <c r="J14" s="162"/>
      <c r="K14" s="162"/>
      <c r="L14" s="162"/>
      <c r="M14" s="163"/>
      <c r="N14" s="163"/>
      <c r="O14" s="163"/>
      <c r="P14" s="216"/>
    </row>
    <row r="15" spans="2:16" x14ac:dyDescent="0.25">
      <c r="B15" s="161"/>
      <c r="C15" s="161"/>
      <c r="D15" s="161"/>
      <c r="E15" s="162"/>
      <c r="F15" s="162"/>
      <c r="G15" s="162"/>
      <c r="H15" s="162"/>
      <c r="I15" s="162"/>
      <c r="J15" s="162"/>
      <c r="K15" s="162"/>
      <c r="L15" s="162"/>
      <c r="M15" s="163"/>
      <c r="N15" s="163"/>
      <c r="O15" s="163"/>
      <c r="P15" s="216"/>
    </row>
    <row r="16" spans="2:16" x14ac:dyDescent="0.25">
      <c r="B16" s="161"/>
      <c r="C16" s="161"/>
      <c r="D16" s="161"/>
      <c r="E16" s="162"/>
      <c r="F16" s="162"/>
      <c r="G16" s="162"/>
      <c r="H16" s="162"/>
      <c r="I16" s="162"/>
      <c r="J16" s="162"/>
      <c r="K16" s="162"/>
      <c r="L16" s="162"/>
      <c r="M16" s="163"/>
      <c r="N16" s="163"/>
      <c r="O16" s="163"/>
      <c r="P16" s="216"/>
    </row>
    <row r="17" spans="2:16" x14ac:dyDescent="0.25">
      <c r="B17" s="161"/>
      <c r="C17" s="161"/>
      <c r="D17" s="161"/>
      <c r="E17" s="162"/>
      <c r="F17" s="162"/>
      <c r="G17" s="162"/>
      <c r="H17" s="162"/>
      <c r="I17" s="162"/>
      <c r="J17" s="162"/>
      <c r="K17" s="162"/>
      <c r="L17" s="162"/>
      <c r="M17" s="163"/>
      <c r="N17" s="163"/>
      <c r="O17" s="163"/>
      <c r="P17" s="216"/>
    </row>
    <row r="18" spans="2:16" x14ac:dyDescent="0.25">
      <c r="B18" s="161"/>
      <c r="C18" s="161"/>
      <c r="D18" s="161"/>
      <c r="E18" s="162"/>
      <c r="F18" s="162"/>
      <c r="G18" s="162"/>
      <c r="H18" s="162"/>
      <c r="I18" s="162"/>
      <c r="J18" s="162"/>
      <c r="K18" s="162"/>
      <c r="L18" s="162"/>
      <c r="M18" s="163"/>
      <c r="N18" s="163"/>
      <c r="O18" s="163"/>
      <c r="P18" s="216"/>
    </row>
    <row r="19" spans="2:16" x14ac:dyDescent="0.25">
      <c r="B19" s="168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</row>
    <row r="20" spans="2:16" x14ac:dyDescent="0.25">
      <c r="B20" s="178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215"/>
    </row>
    <row r="21" spans="2:16" x14ac:dyDescent="0.25">
      <c r="B21" s="161"/>
      <c r="C21" s="161"/>
      <c r="D21" s="161"/>
      <c r="E21" s="162"/>
      <c r="F21" s="162"/>
      <c r="G21" s="162"/>
      <c r="H21" s="162"/>
      <c r="I21" s="162"/>
      <c r="J21" s="162"/>
      <c r="K21" s="162"/>
      <c r="L21" s="162"/>
      <c r="M21" s="163"/>
      <c r="N21" s="163"/>
      <c r="O21" s="163"/>
      <c r="P21" s="216"/>
    </row>
    <row r="22" spans="2:16" x14ac:dyDescent="0.25">
      <c r="B22" s="161"/>
      <c r="C22" s="161"/>
      <c r="D22" s="161"/>
      <c r="E22" s="162"/>
      <c r="F22" s="162"/>
      <c r="G22" s="162"/>
      <c r="H22" s="162"/>
      <c r="I22" s="162"/>
      <c r="J22" s="162"/>
      <c r="K22" s="162"/>
      <c r="L22" s="162"/>
      <c r="M22" s="163"/>
      <c r="N22" s="163"/>
      <c r="O22" s="163"/>
      <c r="P22" s="216"/>
    </row>
    <row r="23" spans="2:16" x14ac:dyDescent="0.25">
      <c r="B23" s="161"/>
      <c r="C23" s="161"/>
      <c r="D23" s="161"/>
      <c r="E23" s="162"/>
      <c r="F23" s="162"/>
      <c r="G23" s="162"/>
      <c r="H23" s="162"/>
      <c r="I23" s="162"/>
      <c r="J23" s="162"/>
      <c r="K23" s="162"/>
      <c r="L23" s="162"/>
      <c r="M23" s="163"/>
      <c r="N23" s="163"/>
      <c r="O23" s="163"/>
      <c r="P23" s="216"/>
    </row>
    <row r="24" spans="2:16" x14ac:dyDescent="0.25">
      <c r="B24" s="161"/>
      <c r="C24" s="161"/>
      <c r="D24" s="161"/>
      <c r="E24" s="162"/>
      <c r="F24" s="162"/>
      <c r="G24" s="162"/>
      <c r="H24" s="162"/>
      <c r="I24" s="162"/>
      <c r="J24" s="162"/>
      <c r="K24" s="162"/>
      <c r="L24" s="162"/>
      <c r="M24" s="163"/>
      <c r="N24" s="163"/>
      <c r="O24" s="163"/>
      <c r="P24" s="216"/>
    </row>
    <row r="25" spans="2:16" x14ac:dyDescent="0.25">
      <c r="B25" s="161"/>
      <c r="C25" s="161"/>
      <c r="D25" s="161"/>
      <c r="E25" s="162"/>
      <c r="F25" s="162"/>
      <c r="G25" s="162"/>
      <c r="H25" s="162"/>
      <c r="I25" s="162"/>
      <c r="J25" s="162"/>
      <c r="K25" s="162"/>
      <c r="L25" s="162"/>
      <c r="M25" s="163"/>
      <c r="N25" s="163"/>
      <c r="O25" s="163"/>
      <c r="P25" s="216"/>
    </row>
    <row r="26" spans="2:16" x14ac:dyDescent="0.25">
      <c r="B26" s="178"/>
      <c r="C26" s="165"/>
      <c r="D26" s="165"/>
      <c r="E26" s="166"/>
      <c r="F26" s="166"/>
      <c r="G26" s="166"/>
      <c r="H26" s="166"/>
      <c r="I26" s="166"/>
      <c r="J26" s="166"/>
      <c r="K26" s="166"/>
      <c r="L26" s="166"/>
      <c r="M26" s="167"/>
      <c r="N26" s="167"/>
      <c r="O26" s="167"/>
      <c r="P26" s="217"/>
    </row>
    <row r="27" spans="2:16" x14ac:dyDescent="0.25">
      <c r="B27" s="161"/>
      <c r="C27" s="161"/>
      <c r="D27" s="161"/>
      <c r="E27" s="162"/>
      <c r="F27" s="162"/>
      <c r="G27" s="162"/>
      <c r="H27" s="162"/>
      <c r="I27" s="162"/>
      <c r="J27" s="162"/>
      <c r="K27" s="162"/>
      <c r="L27" s="162"/>
      <c r="M27" s="163"/>
      <c r="N27" s="163"/>
      <c r="O27" s="163"/>
      <c r="P27" s="216"/>
    </row>
    <row r="28" spans="2:16" x14ac:dyDescent="0.25">
      <c r="B28" s="161"/>
      <c r="C28" s="161"/>
      <c r="D28" s="161"/>
      <c r="E28" s="162"/>
      <c r="F28" s="162"/>
      <c r="G28" s="162"/>
      <c r="H28" s="162"/>
      <c r="I28" s="162"/>
      <c r="J28" s="162"/>
      <c r="K28" s="162"/>
      <c r="L28" s="162"/>
      <c r="M28" s="163"/>
      <c r="N28" s="163"/>
      <c r="O28" s="163"/>
      <c r="P28" s="216"/>
    </row>
    <row r="29" spans="2:16" x14ac:dyDescent="0.25">
      <c r="B29" s="161"/>
      <c r="C29" s="161"/>
      <c r="D29" s="161"/>
      <c r="E29" s="162"/>
      <c r="F29" s="162"/>
      <c r="G29" s="162"/>
      <c r="H29" s="162"/>
      <c r="I29" s="162"/>
      <c r="J29" s="162"/>
      <c r="K29" s="162"/>
      <c r="L29" s="162"/>
      <c r="M29" s="163"/>
      <c r="N29" s="163"/>
      <c r="O29" s="163"/>
      <c r="P29" s="216"/>
    </row>
    <row r="30" spans="2:16" x14ac:dyDescent="0.25">
      <c r="B30" s="161"/>
      <c r="C30" s="161"/>
      <c r="D30" s="161"/>
      <c r="E30" s="162"/>
      <c r="F30" s="162"/>
      <c r="G30" s="162"/>
      <c r="H30" s="162"/>
      <c r="I30" s="162"/>
      <c r="J30" s="162"/>
      <c r="K30" s="162"/>
      <c r="L30" s="162"/>
      <c r="M30" s="163"/>
      <c r="N30" s="163"/>
      <c r="O30" s="163"/>
      <c r="P30" s="216"/>
    </row>
    <row r="31" spans="2:16" x14ac:dyDescent="0.25">
      <c r="B31" s="26"/>
      <c r="C31" s="26"/>
      <c r="D31" s="26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</row>
    <row r="32" spans="2:16" x14ac:dyDescent="0.25">
      <c r="B32" s="26"/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28"/>
      <c r="N32" s="28"/>
      <c r="O32" s="28"/>
      <c r="P32" s="28"/>
    </row>
    <row r="33" spans="2:16" x14ac:dyDescent="0.25">
      <c r="B33" s="26"/>
      <c r="C33" s="26"/>
      <c r="D33" s="26"/>
      <c r="E33" s="27"/>
      <c r="F33" s="27"/>
      <c r="G33" s="27"/>
      <c r="H33" s="27"/>
      <c r="I33" s="27"/>
      <c r="J33" s="27"/>
      <c r="K33" s="27"/>
      <c r="L33" s="27"/>
      <c r="M33" s="28"/>
      <c r="N33" s="28"/>
      <c r="O33" s="28"/>
      <c r="P33" s="28"/>
    </row>
    <row r="34" spans="2:16" x14ac:dyDescent="0.25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 x14ac:dyDescent="0.25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 x14ac:dyDescent="0.25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 x14ac:dyDescent="0.25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 x14ac:dyDescent="0.25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  <row r="39" spans="2:16" x14ac:dyDescent="0.25">
      <c r="B39" s="26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8"/>
      <c r="N39" s="28"/>
      <c r="O39" s="28"/>
      <c r="P39" s="28"/>
    </row>
    <row r="40" spans="2:16" x14ac:dyDescent="0.25">
      <c r="B40" s="26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8"/>
      <c r="N40" s="28"/>
      <c r="O40" s="28"/>
      <c r="P40" s="28"/>
    </row>
    <row r="41" spans="2:16" x14ac:dyDescent="0.25">
      <c r="B41" s="26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8"/>
      <c r="N41" s="28"/>
      <c r="O41" s="28"/>
      <c r="P41" s="28"/>
    </row>
    <row r="42" spans="2:16" x14ac:dyDescent="0.25">
      <c r="B42" s="26"/>
      <c r="C42" s="26"/>
      <c r="D42" s="26"/>
      <c r="E42" s="27"/>
      <c r="F42" s="27"/>
      <c r="G42" s="27"/>
      <c r="H42" s="27"/>
      <c r="I42" s="27"/>
      <c r="J42" s="27"/>
      <c r="K42" s="27"/>
      <c r="L42" s="27"/>
      <c r="M42" s="28"/>
      <c r="N42" s="28"/>
      <c r="O42" s="28"/>
      <c r="P42" s="28"/>
    </row>
  </sheetData>
  <phoneticPr fontId="45" type="noConversion"/>
  <pageMargins left="0.7" right="0.7" top="0.75" bottom="0.75" header="0.3" footer="0.3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Plan za unos u SAP</vt:lpstr>
      <vt:lpstr>Opći dio</vt:lpstr>
      <vt:lpstr>UniRi_Plan za unos u SAP</vt:lpstr>
      <vt:lpstr>PLAN PRIHODA I PRIMITAKA </vt:lpstr>
      <vt:lpstr>PLAN RASHODA</vt:lpstr>
      <vt:lpstr>PLAN IZDATAKA</vt:lpstr>
      <vt:lpstr>ANALITIKA EU PROJEKATA</vt:lpstr>
      <vt:lpstr>'Opći dio'!Print_Area</vt:lpstr>
      <vt:lpstr>'Plan za unos u SAP'!Print_Area</vt:lpstr>
      <vt:lpstr>'UniRi_Plan za unos u SAP'!Print_Area</vt:lpstr>
      <vt:lpstr>'PLAN RASHODA'!Print_Titles</vt:lpstr>
      <vt:lpstr>'Plan za unos u SAP'!Print_Titles</vt:lpstr>
      <vt:lpstr>'UniRi_Plan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Paula Čalogović</cp:lastModifiedBy>
  <cp:lastPrinted>2018-12-12T12:33:51Z</cp:lastPrinted>
  <dcterms:created xsi:type="dcterms:W3CDTF">2018-09-10T07:36:17Z</dcterms:created>
  <dcterms:modified xsi:type="dcterms:W3CDTF">2025-03-24T15:06:59Z</dcterms:modified>
</cp:coreProperties>
</file>