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Z:\gk\ 0  0  0  0 plan 2026_2028\za Ines\"/>
    </mc:Choice>
  </mc:AlternateContent>
  <xr:revisionPtr revIDLastSave="0" documentId="13_ncr:1_{F9A544D1-3356-499E-9D73-01FA35855649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activeTab="4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P4'!$A$2:$K$501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4" i="25" l="1"/>
  <c r="I14" i="25"/>
  <c r="D77" i="36"/>
  <c r="D76" i="36"/>
  <c r="D75" i="36"/>
  <c r="D74" i="36"/>
  <c r="C77" i="36"/>
  <c r="C76" i="36"/>
  <c r="C75" i="36"/>
  <c r="C74" i="36"/>
  <c r="C23" i="36"/>
  <c r="C73" i="36"/>
  <c r="C59" i="36"/>
  <c r="C56" i="36"/>
  <c r="C7" i="36"/>
  <c r="D40" i="35"/>
  <c r="D32" i="35"/>
  <c r="D29" i="35"/>
  <c r="D28" i="35"/>
  <c r="D17" i="35"/>
  <c r="D14" i="35"/>
  <c r="D13" i="35"/>
  <c r="K14" i="4"/>
  <c r="I14" i="4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D92" i="36" l="1"/>
  <c r="D86" i="36"/>
  <c r="C93" i="36"/>
  <c r="C87" i="36"/>
  <c r="C88" i="36"/>
  <c r="D91" i="36"/>
  <c r="D85" i="36"/>
  <c r="C92" i="36"/>
  <c r="C86" i="36"/>
  <c r="C94" i="36"/>
  <c r="D96" i="36"/>
  <c r="D90" i="36"/>
  <c r="D84" i="36"/>
  <c r="C91" i="36"/>
  <c r="C85" i="36"/>
  <c r="D93" i="36"/>
  <c r="D95" i="36"/>
  <c r="D89" i="36"/>
  <c r="C96" i="36"/>
  <c r="C90" i="36"/>
  <c r="C84" i="36"/>
  <c r="D87" i="36"/>
  <c r="D94" i="36"/>
  <c r="D88" i="36"/>
  <c r="C95" i="36"/>
  <c r="C89" i="36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15" i="36" l="1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E105" i="36"/>
  <c r="E97" i="36"/>
  <c r="E86" i="36"/>
  <c r="E85" i="36"/>
  <c r="E84" i="36"/>
  <c r="E81" i="36"/>
  <c r="E82" i="36"/>
  <c r="G79" i="36"/>
  <c r="M25" i="34" s="1"/>
  <c r="F79" i="36"/>
  <c r="M17" i="34" s="1"/>
  <c r="F63" i="36" l="1"/>
  <c r="J9" i="34"/>
  <c r="N9" i="34"/>
  <c r="O9" i="34"/>
  <c r="G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E22" i="34" l="1"/>
  <c r="O6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D26" i="35"/>
  <c r="I21" i="35"/>
  <c r="I20" i="35"/>
  <c r="I19" i="35"/>
  <c r="E19" i="35"/>
  <c r="E10" i="35" s="1"/>
  <c r="D19" i="35"/>
  <c r="D10" i="35" s="1"/>
  <c r="I18" i="35"/>
  <c r="I17" i="35"/>
  <c r="I16" i="35"/>
  <c r="I15" i="35"/>
  <c r="I14" i="35"/>
  <c r="I13" i="35"/>
  <c r="I12" i="35"/>
  <c r="I11" i="35"/>
  <c r="E11" i="35"/>
  <c r="D11" i="35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5" i="33" l="1"/>
  <c r="E26" i="35"/>
  <c r="C20" i="12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0" i="36"/>
  <c r="F99" i="36"/>
  <c r="F100" i="36"/>
  <c r="E80" i="36"/>
  <c r="E79" i="36" s="1"/>
  <c r="F104" i="36"/>
  <c r="S17" i="34" s="1"/>
  <c r="E99" i="36"/>
  <c r="F17" i="34"/>
  <c r="F18" i="34" s="1"/>
  <c r="M26" i="34"/>
  <c r="L18" i="34"/>
  <c r="K18" i="34"/>
  <c r="G104" i="36"/>
  <c r="S25" i="34" s="1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E63" i="36" l="1"/>
  <c r="S9" i="34"/>
  <c r="S10" i="34" s="1"/>
  <c r="S26" i="34"/>
  <c r="S18" i="34"/>
  <c r="L9" i="34"/>
  <c r="L10" i="34" s="1"/>
  <c r="F98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G103" i="36"/>
  <c r="T25" i="34"/>
  <c r="T26" i="34" s="1"/>
  <c r="R9" i="34"/>
  <c r="R10" i="34" s="1"/>
  <c r="E101" i="36"/>
  <c r="G55" i="36"/>
  <c r="E103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F103" i="36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<sst xmlns="http://schemas.openxmlformats.org/spreadsheetml/2006/main" count="8753" uniqueCount="3204">
  <si>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</si>
  <si>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</si>
  <si>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</si>
  <si>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</si>
  <si>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</si>
  <si>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</si>
  <si>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</si>
  <si>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</si>
  <si>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</si>
  <si>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</si>
  <si>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</si>
  <si>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</si>
  <si>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</si>
  <si>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</si>
  <si>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</si>
  <si>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</si>
  <si>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</si>
  <si>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</si>
  <si>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</si>
  <si>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</si>
  <si>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</si>
  <si>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</si>
  <si>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</si>
  <si>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</si>
  <si>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</si>
  <si>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</si>
  <si>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</si>
  <si>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</si>
  <si>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</si>
  <si>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</si>
  <si>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</si>
  <si>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</si>
  <si>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</si>
  <si>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</si>
  <si>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</si>
  <si>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</si>
  <si>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</si>
  <si>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</si>
  <si>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</si>
  <si>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</si>
  <si>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</si>
  <si>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</si>
  <si>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</si>
  <si>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</si>
  <si>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</si>
  <si>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</si>
  <si>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</si>
  <si>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</si>
  <si>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</si>
  <si>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</si>
  <si>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</si>
  <si>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</si>
  <si>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</si>
  <si>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</si>
  <si>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</si>
  <si>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</si>
  <si>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</si>
  <si>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</si>
  <si>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</si>
  <si>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</si>
  <si>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</si>
  <si>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</si>
  <si>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</si>
  <si>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</si>
  <si>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</si>
  <si>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</si>
  <si>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</si>
  <si>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</si>
  <si>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</si>
  <si>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</si>
  <si>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</si>
  <si>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</si>
  <si>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</si>
  <si>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</si>
  <si>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</si>
  <si>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</si>
  <si>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</si>
  <si>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</si>
  <si>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</si>
  <si>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</si>
  <si>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</si>
  <si>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</si>
  <si>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</si>
  <si>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</si>
  <si>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</si>
  <si>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</si>
  <si>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</si>
  <si>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</si>
  <si>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</si>
  <si>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</si>
  <si>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</si>
  <si>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</si>
  <si>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</si>
  <si>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</si>
  <si>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</si>
  <si>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</si>
  <si>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</si>
  <si>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</si>
  <si>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</si>
  <si>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</si>
  <si>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</si>
  <si>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</si>
  <si>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</si>
  <si>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</si>
  <si>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</si>
  <si>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</si>
  <si>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</si>
  <si>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</si>
  <si>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</si>
  <si>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</si>
  <si>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</si>
  <si>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</si>
  <si>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</si>
  <si>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</si>
  <si>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</si>
  <si>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</si>
  <si>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</si>
  <si>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</si>
  <si>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</si>
  <si>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</si>
  <si>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</si>
  <si>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</si>
  <si>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</si>
  <si>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</si>
  <si>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</si>
  <si>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</si>
  <si>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</si>
  <si>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</si>
  <si>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</si>
  <si>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</si>
  <si>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</si>
  <si>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</si>
  <si>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</si>
  <si>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</si>
  <si>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</si>
  <si>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</si>
  <si>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</si>
  <si>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</si>
  <si>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</si>
  <si>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</si>
  <si>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</si>
  <si>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</si>
  <si>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</si>
  <si>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</si>
  <si>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</si>
  <si>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</si>
  <si>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</si>
  <si>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</si>
  <si>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</si>
  <si>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</si>
  <si>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</si>
  <si>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</si>
  <si>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</si>
  <si>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</si>
  <si>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</si>
  <si>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</si>
  <si>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</si>
  <si>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</si>
  <si>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</si>
  <si>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</si>
  <si>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</si>
  <si>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</si>
  <si>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</si>
  <si>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</si>
  <si>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</si>
  <si>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</si>
  <si>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</si>
  <si>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</si>
  <si>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</si>
  <si>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</si>
  <si>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</si>
  <si>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</si>
  <si>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</si>
  <si>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</si>
  <si>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</si>
  <si>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</si>
  <si>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</si>
  <si>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</si>
  <si>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</si>
  <si>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</si>
  <si>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</si>
  <si>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</si>
  <si>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</si>
  <si>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</si>
  <si>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</si>
  <si>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</si>
  <si>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</si>
  <si>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</si>
  <si>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</si>
  <si>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</si>
  <si>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</si>
  <si>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</si>
  <si>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</si>
  <si>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</si>
  <si>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</si>
  <si>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</si>
  <si>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</si>
  <si>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</si>
  <si>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</si>
  <si>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</si>
  <si>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</si>
  <si>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</si>
  <si>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</si>
  <si>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</si>
  <si>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</si>
  <si>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</si>
  <si>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</si>
  <si>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</si>
  <si>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</si>
  <si>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</si>
  <si>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</si>
  <si>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</si>
  <si>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</si>
  <si>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</si>
  <si>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</si>
  <si>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</si>
  <si>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</si>
  <si>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</si>
  <si>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</si>
  <si>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</si>
  <si>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</si>
  <si>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</si>
  <si>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</si>
  <si>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</si>
  <si>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</si>
  <si>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</si>
  <si>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</si>
  <si>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</si>
  <si>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</si>
  <si>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</si>
  <si>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</si>
  <si>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</si>
  <si>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</si>
  <si>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</si>
  <si>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</si>
  <si>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</si>
  <si>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</si>
  <si>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</si>
  <si>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</si>
  <si>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</si>
  <si>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</si>
  <si>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</si>
  <si>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</si>
  <si>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</si>
  <si>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</si>
  <si>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</si>
  <si>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</si>
  <si>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</si>
  <si>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</si>
  <si>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</si>
  <si>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</si>
  <si>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</si>
  <si>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</si>
  <si>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</si>
  <si>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</si>
  <si>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</si>
  <si>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</si>
  <si>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</si>
  <si>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</si>
  <si>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</si>
  <si>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</si>
  <si>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</si>
  <si>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</si>
  <si>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</si>
  <si>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</si>
  <si>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</si>
  <si>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</si>
  <si>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</si>
  <si>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</si>
  <si>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</si>
  <si>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</si>
  <si>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</si>
  <si>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</si>
  <si>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</si>
  <si>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</si>
  <si>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</si>
  <si>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</si>
  <si>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</si>
  <si>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</si>
  <si>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</si>
  <si>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</si>
  <si>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</si>
  <si>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</si>
  <si>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</si>
  <si>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</si>
  <si>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</si>
  <si>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</si>
  <si>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</si>
  <si>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</si>
  <si>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</si>
  <si>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</si>
  <si>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</si>
  <si>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</si>
  <si>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</si>
  <si>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</si>
  <si>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</si>
  <si>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</si>
  <si>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</si>
  <si>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</si>
  <si>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</si>
  <si>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</si>
  <si>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</si>
  <si>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</si>
  <si>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</si>
  <si>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</si>
  <si>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</si>
  <si>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</si>
  <si>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</si>
  <si>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</si>
  <si>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</si>
  <si>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</si>
  <si>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</si>
  <si>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</si>
  <si>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</si>
  <si>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</si>
  <si>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</si>
  <si>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</si>
  <si>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</si>
  <si>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</si>
  <si>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</si>
  <si>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</si>
  <si>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</si>
  <si>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</si>
  <si>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</si>
  <si>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</si>
  <si>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</si>
  <si>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</si>
  <si>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</si>
  <si>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</si>
  <si>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</si>
  <si>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</si>
  <si>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</si>
  <si>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</si>
  <si>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</si>
  <si>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</si>
  <si>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</si>
  <si>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</si>
  <si>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</si>
  <si>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</si>
  <si>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</si>
  <si>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</si>
  <si>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</si>
  <si>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</si>
  <si>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</si>
  <si>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</si>
  <si>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</si>
  <si>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</si>
  <si>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</si>
  <si>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</si>
  <si>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</si>
  <si>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</si>
  <si>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</si>
  <si>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</si>
  <si>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</si>
  <si>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</si>
  <si>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</si>
  <si>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</si>
  <si>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</si>
  <si>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</si>
  <si>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</si>
  <si>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</si>
  <si>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</si>
  <si>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</si>
  <si>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</si>
  <si>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</si>
  <si>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</si>
  <si>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</si>
  <si>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</si>
  <si>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</si>
  <si>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</si>
  <si>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</si>
  <si>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</si>
  <si>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</si>
  <si>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</si>
  <si>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</si>
  <si>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</si>
  <si>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</si>
  <si>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</si>
  <si>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</si>
  <si>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</si>
  <si>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</si>
  <si>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</si>
  <si>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</si>
  <si>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</si>
  <si>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</si>
  <si>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</si>
  <si>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</si>
  <si>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</si>
  <si>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</si>
  <si>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</si>
  <si>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</si>
  <si>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</si>
  <si>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</si>
  <si>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</si>
  <si>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</si>
  <si>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</si>
  <si>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</si>
  <si>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</si>
  <si>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</si>
  <si>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</si>
  <si>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</si>
  <si>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</si>
  <si>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</si>
  <si>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</si>
  <si>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</si>
  <si>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</si>
  <si>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</si>
  <si>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</si>
  <si>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</si>
  <si>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</si>
  <si>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</si>
  <si>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</si>
  <si>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</si>
  <si>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</si>
  <si>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</si>
  <si>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</si>
  <si>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</si>
  <si>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</si>
  <si>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</si>
  <si>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</si>
  <si>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</si>
  <si>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</si>
  <si>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</si>
  <si>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</si>
  <si>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</si>
  <si>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</si>
  <si>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</si>
  <si>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</si>
  <si>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</si>
  <si>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</si>
  <si>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</si>
  <si>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</si>
  <si>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</si>
  <si>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</si>
  <si>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</si>
  <si>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</si>
  <si>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</si>
  <si>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</si>
  <si>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</si>
  <si>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</si>
  <si>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</si>
  <si>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</si>
  <si>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</si>
  <si>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</si>
  <si>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</si>
  <si>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</si>
  <si>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</si>
  <si>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</si>
  <si>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</si>
  <si>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</si>
  <si>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</si>
  <si>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</si>
  <si>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</si>
  <si>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</si>
  <si>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</si>
  <si>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</si>
  <si>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</si>
  <si>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</si>
  <si>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</si>
  <si>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</si>
  <si>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</si>
  <si>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</si>
  <si>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</si>
  <si>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</si>
  <si>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</si>
  <si>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</si>
  <si>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</si>
  <si>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</si>
  <si>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</si>
  <si>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</si>
  <si>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</si>
  <si>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</si>
  <si>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</si>
  <si>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</si>
  <si>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</si>
  <si>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</si>
  <si>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</si>
  <si>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</si>
  <si>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</si>
  <si>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</si>
  <si>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</si>
  <si>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</si>
  <si>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</si>
  <si>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</si>
  <si>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</si>
  <si>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</si>
  <si>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</si>
  <si>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</si>
  <si>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</si>
  <si>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</si>
  <si>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</si>
  <si>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</si>
  <si>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</si>
  <si>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</si>
  <si>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</si>
  <si>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</si>
  <si>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</si>
  <si>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</si>
  <si>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</si>
  <si>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</si>
  <si>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</si>
  <si>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</si>
  <si>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</si>
  <si>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</si>
  <si>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</si>
  <si>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</si>
  <si>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</si>
  <si>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</si>
  <si>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</si>
  <si>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</si>
  <si>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</si>
  <si>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</si>
  <si>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</si>
  <si>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</si>
  <si>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</si>
  <si>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</si>
  <si>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</si>
  <si>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</si>
  <si>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</si>
  <si>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</si>
  <si>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</si>
  <si>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</si>
  <si>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</si>
  <si>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</si>
  <si>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</si>
  <si>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</si>
  <si>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</si>
  <si>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</si>
  <si>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</si>
  <si>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</si>
  <si>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</si>
  <si>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</si>
  <si>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</si>
  <si>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</si>
  <si>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</si>
  <si>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</si>
  <si>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</si>
  <si>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</si>
  <si>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</si>
  <si>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</si>
  <si>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</si>
  <si>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</si>
  <si>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</si>
  <si>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</si>
  <si>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</si>
  <si>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</si>
  <si>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</si>
  <si>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</si>
  <si>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</si>
  <si>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</si>
  <si>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</si>
  <si>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</si>
  <si>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</si>
  <si>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</si>
  <si>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</si>
  <si>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</si>
  <si>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</si>
  <si>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</si>
  <si>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</si>
  <si>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</si>
  <si>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</si>
  <si>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</si>
  <si>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</si>
  <si>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</si>
  <si>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</si>
  <si>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</si>
  <si>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</si>
  <si>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</si>
  <si>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</si>
  <si>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</si>
  <si>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</si>
  <si>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</si>
  <si>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</si>
  <si>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</si>
  <si>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</si>
  <si>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</si>
  <si>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</si>
  <si>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</si>
  <si>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</si>
  <si>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</si>
  <si>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</si>
  <si>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</si>
  <si>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</si>
  <si>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</si>
  <si>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</si>
  <si>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</si>
  <si>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</si>
  <si>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</si>
  <si>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</si>
  <si>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</si>
  <si>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</si>
  <si>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</si>
  <si>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</si>
  <si>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</si>
  <si>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</si>
  <si>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</si>
  <si>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</si>
  <si>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</si>
  <si>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</si>
  <si>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</si>
  <si>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</si>
  <si>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</si>
  <si>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</si>
  <si>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</si>
  <si>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</si>
  <si>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</si>
  <si>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</si>
  <si>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</si>
  <si>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</si>
  <si>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</si>
  <si>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</si>
  <si>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</si>
  <si>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</si>
  <si>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</si>
  <si>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</si>
  <si>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</si>
  <si>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</si>
  <si>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</si>
  <si>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</si>
  <si>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</si>
  <si>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</si>
  <si>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</si>
  <si>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</si>
  <si>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</si>
  <si>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</si>
  <si>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</si>
  <si>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</si>
  <si>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</si>
  <si>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</si>
  <si>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</si>
  <si>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</si>
  <si>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</si>
  <si>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</si>
  <si>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</si>
  <si>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</si>
  <si>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</si>
  <si>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</si>
  <si>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</si>
  <si>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</si>
  <si>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</si>
  <si>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</si>
  <si>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</si>
  <si>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</si>
  <si>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</si>
  <si>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</si>
  <si>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</si>
  <si>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</si>
  <si>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</si>
  <si>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</si>
  <si>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</si>
  <si>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</si>
  <si>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</si>
  <si>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</si>
  <si>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</si>
  <si>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</si>
  <si>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</si>
  <si>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</si>
  <si>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</si>
  <si>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</si>
  <si>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</si>
  <si>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</si>
  <si>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</si>
  <si>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</si>
  <si>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</si>
  <si>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</si>
  <si>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</si>
  <si>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</si>
  <si>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</si>
  <si>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</si>
  <si>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</si>
  <si>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</si>
  <si>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</si>
  <si>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</si>
  <si>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</si>
  <si>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</si>
  <si>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</si>
  <si>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</si>
  <si>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</si>
  <si>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</si>
  <si>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</si>
  <si>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</si>
  <si>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</si>
  <si>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</si>
  <si>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</si>
  <si>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</si>
  <si>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</si>
  <si>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</si>
  <si>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</si>
  <si>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</si>
  <si>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</si>
  <si>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</si>
  <si>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</si>
  <si>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</si>
  <si>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</si>
  <si>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</si>
  <si>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</si>
  <si>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</si>
  <si>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</si>
  <si>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</si>
  <si>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</si>
  <si>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</si>
  <si>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</si>
  <si>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</si>
  <si>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</si>
  <si>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</si>
  <si>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</si>
  <si>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</si>
  <si>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</si>
  <si>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</si>
  <si>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</si>
  <si>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</si>
  <si>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</si>
  <si>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</si>
  <si>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</si>
  <si>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</si>
  <si>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</si>
  <si>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</si>
  <si>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</si>
  <si>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</si>
  <si>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</si>
  <si>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</si>
  <si>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</si>
  <si>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</si>
  <si>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</si>
  <si>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</si>
  <si>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</si>
  <si>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</si>
  <si>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</si>
  <si>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</si>
  <si>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</si>
  <si>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</si>
  <si>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</si>
  <si>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</si>
  <si>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</si>
  <si>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</si>
  <si>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</si>
  <si>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</si>
  <si>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</si>
  <si>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</si>
  <si>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</si>
  <si>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</si>
  <si>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</si>
  <si>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</si>
  <si>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</si>
  <si>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</si>
  <si>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</si>
  <si>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</si>
  <si>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</si>
  <si>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</si>
  <si>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</si>
  <si>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</si>
  <si>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</si>
  <si>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</si>
  <si>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</si>
  <si>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</si>
  <si>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</si>
  <si>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</si>
  <si>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</si>
  <si>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</si>
  <si>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</si>
  <si>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</si>
  <si>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</si>
  <si>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</si>
  <si>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</si>
  <si>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</si>
  <si>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</si>
  <si>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</si>
  <si>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</si>
  <si>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</si>
  <si>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</si>
  <si>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</si>
  <si>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</si>
  <si>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</si>
  <si>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</si>
  <si>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</si>
  <si>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</si>
  <si>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</si>
  <si>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</si>
  <si>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</si>
  <si>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</si>
  <si>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</si>
  <si>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</si>
  <si>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</si>
  <si>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</si>
  <si>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</si>
  <si>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</si>
  <si>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</si>
  <si>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</si>
  <si>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</si>
  <si>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</si>
  <si>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</si>
  <si>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</si>
  <si>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</si>
  <si>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</si>
  <si>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</si>
  <si>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</si>
  <si>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</si>
  <si>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</si>
  <si>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</si>
  <si>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</si>
  <si>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</si>
  <si>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</si>
  <si>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</si>
  <si>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</si>
  <si>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</si>
  <si>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</si>
  <si>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</si>
  <si>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</si>
  <si>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</si>
  <si>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</si>
  <si>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</si>
  <si>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</si>
  <si>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</si>
  <si>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</si>
  <si>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</si>
  <si>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</si>
  <si>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</si>
  <si>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</si>
  <si>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</si>
  <si>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</si>
  <si>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</si>
  <si>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</si>
  <si>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</si>
  <si>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</si>
  <si>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</si>
  <si>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</si>
  <si>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</si>
  <si>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</si>
  <si>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</si>
  <si>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</si>
  <si>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</si>
  <si>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</si>
  <si>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</si>
  <si>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</si>
  <si>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</si>
  <si>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</si>
  <si>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</si>
  <si>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</si>
  <si>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</si>
  <si>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</si>
  <si>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</si>
  <si>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</si>
  <si>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</si>
  <si>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</si>
  <si>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</si>
  <si>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</si>
  <si>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</si>
  <si>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</si>
  <si>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</si>
  <si>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</si>
  <si>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</si>
  <si>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</si>
  <si>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</si>
  <si>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</si>
  <si>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</si>
  <si>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</si>
  <si>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</si>
  <si>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</si>
  <si>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</si>
  <si>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</si>
  <si>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</si>
  <si>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</si>
  <si>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</si>
  <si>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</si>
  <si>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</si>
  <si>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</si>
  <si>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</si>
  <si>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</si>
  <si>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</si>
  <si>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</si>
  <si>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</si>
  <si>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</si>
  <si>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</si>
  <si>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</si>
  <si>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</si>
  <si>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</si>
  <si>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</si>
  <si>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</si>
  <si>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</si>
  <si>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</si>
  <si>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</si>
  <si>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</si>
  <si>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</si>
  <si>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</si>
  <si>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</si>
  <si>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</si>
  <si>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</si>
  <si>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</si>
  <si>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</si>
  <si>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</si>
  <si>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</si>
  <si>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</si>
  <si>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</si>
  <si>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</si>
  <si>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</si>
  <si>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</si>
  <si>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</si>
  <si>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</si>
  <si>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</si>
  <si>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</si>
  <si>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</si>
  <si>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</si>
  <si>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</si>
  <si>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</si>
  <si>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</si>
  <si>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</si>
  <si>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</si>
  <si>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</si>
  <si>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</si>
  <si>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</si>
  <si>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</si>
  <si>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</si>
  <si>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</si>
  <si>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</si>
  <si>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</si>
  <si>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</si>
  <si>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</si>
  <si>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</si>
  <si>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</si>
  <si>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</si>
  <si>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</si>
  <si>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</si>
  <si>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</si>
  <si>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</si>
  <si>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</si>
  <si>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</si>
  <si>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</si>
  <si>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</si>
  <si>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</si>
  <si>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</si>
  <si>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</si>
  <si>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</si>
  <si>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</si>
  <si>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</si>
  <si>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</si>
  <si>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</si>
  <si>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</si>
  <si>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</si>
  <si>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</si>
  <si>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</si>
  <si>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</si>
  <si>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</si>
  <si>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</si>
  <si>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</si>
  <si>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</si>
  <si>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</si>
  <si>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</si>
  <si>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</si>
  <si>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</si>
  <si>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</si>
  <si>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</si>
  <si>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</si>
  <si>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</si>
  <si>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</si>
  <si>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</si>
  <si>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</si>
  <si>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</si>
  <si>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</si>
  <si>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</si>
  <si>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</si>
  <si>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</si>
  <si>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</si>
  <si>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</si>
  <si>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</si>
  <si>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</si>
  <si>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</si>
  <si>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</si>
  <si>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</si>
  <si>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</si>
  <si>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</si>
  <si>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</si>
  <si>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</si>
  <si>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</si>
  <si>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</si>
  <si>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</si>
  <si>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</si>
  <si>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</si>
  <si>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</si>
  <si>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</si>
  <si>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</si>
  <si>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</si>
  <si>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</si>
  <si>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</si>
  <si>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</si>
  <si>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</si>
  <si>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</si>
  <si>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</si>
  <si>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</si>
  <si>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</si>
  <si>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</si>
  <si>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</si>
  <si>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</si>
  <si>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</si>
  <si>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</si>
  <si>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</si>
  <si>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</si>
  <si>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</si>
  <si>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</si>
  <si>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</si>
  <si>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</si>
  <si>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</si>
  <si>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</si>
  <si>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</si>
  <si>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</si>
  <si>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</si>
  <si>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</si>
  <si>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</si>
  <si>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</si>
  <si>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</si>
  <si>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</si>
  <si>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</si>
  <si>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</si>
  <si>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</si>
  <si>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</si>
  <si>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</si>
  <si>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</si>
  <si>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</si>
  <si>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</si>
  <si>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</si>
  <si>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</si>
  <si>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</si>
  <si>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</si>
  <si>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</si>
  <si>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</si>
  <si>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</si>
  <si>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</si>
  <si>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</si>
  <si>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</si>
  <si>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</si>
  <si>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</si>
  <si>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</si>
  <si>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</si>
  <si>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</si>
  <si>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</si>
  <si>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</si>
  <si>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</si>
  <si>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</si>
  <si>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</si>
  <si>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</si>
  <si>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</si>
  <si>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</si>
  <si>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</si>
  <si>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</si>
  <si>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</si>
  <si>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</si>
  <si>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</si>
  <si>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</si>
  <si>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</si>
  <si>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</si>
  <si>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</si>
  <si>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</si>
  <si>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</si>
  <si>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</si>
  <si>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</si>
  <si>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</si>
  <si>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</si>
  <si>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</si>
  <si>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</si>
  <si>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</si>
  <si>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</si>
  <si>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</si>
  <si>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</si>
  <si>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</si>
  <si>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</si>
  <si>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</si>
  <si>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</si>
  <si>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</si>
  <si>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</si>
  <si>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</si>
  <si>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</si>
  <si>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</si>
  <si>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</si>
  <si>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</si>
  <si>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</si>
  <si>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</si>
  <si>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</si>
  <si>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</si>
  <si>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</si>
  <si>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</si>
  <si>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</si>
  <si>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</si>
  <si>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</si>
  <si>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</si>
  <si>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</si>
  <si>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</si>
  <si>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</si>
  <si>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</si>
  <si>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</si>
  <si>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</si>
  <si>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</si>
  <si>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</si>
  <si>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</si>
  <si>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</si>
  <si>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</si>
  <si>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</si>
  <si>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</si>
  <si>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</si>
  <si>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</si>
  <si>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</si>
  <si>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</si>
  <si>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</si>
  <si>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</si>
  <si>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</si>
  <si>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</si>
  <si>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</si>
  <si>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</si>
  <si>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</si>
  <si>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</si>
  <si>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</si>
  <si>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</si>
  <si>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</si>
  <si>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</si>
  <si>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</si>
  <si>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</si>
  <si>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</si>
  <si>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</si>
  <si>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</si>
  <si>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</si>
  <si>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</si>
  <si>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</si>
  <si>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</si>
  <si>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</si>
  <si>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</si>
  <si>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</si>
  <si>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</si>
  <si>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</si>
  <si>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</si>
  <si>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</si>
  <si>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</si>
  <si>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</si>
  <si>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</si>
  <si>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</si>
  <si>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</si>
  <si>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</si>
  <si>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</si>
  <si>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</si>
  <si>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</si>
  <si>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</si>
  <si>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</si>
  <si>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</si>
  <si>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</si>
  <si>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</si>
  <si>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</si>
  <si>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</si>
  <si>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</si>
  <si>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</si>
  <si>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</si>
  <si>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</si>
  <si>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</si>
  <si>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</si>
  <si>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</si>
  <si>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</si>
  <si>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</si>
  <si>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</si>
  <si>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</si>
  <si>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</si>
  <si>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</si>
  <si>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</si>
  <si>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</si>
  <si>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</si>
  <si>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</si>
  <si>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</si>
  <si>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</si>
  <si>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</si>
  <si>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</si>
  <si>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</si>
  <si>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</si>
  <si>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</si>
  <si>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</si>
  <si>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</si>
  <si>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</si>
  <si>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</si>
  <si>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</si>
  <si>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</si>
  <si>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</si>
  <si>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</si>
  <si>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</si>
  <si>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</si>
  <si>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</si>
  <si>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</si>
  <si>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</si>
  <si>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</si>
  <si>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</si>
  <si>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</si>
  <si>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</si>
  <si>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</si>
  <si>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</si>
  <si>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</si>
  <si>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</si>
  <si>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</si>
  <si>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</si>
  <si>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</si>
  <si>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</si>
  <si>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</si>
  <si>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</si>
  <si>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</si>
  <si>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</si>
  <si>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</si>
  <si>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</si>
  <si>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</si>
  <si>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</si>
  <si>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</si>
  <si>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</si>
  <si>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</si>
  <si>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</si>
  <si>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</si>
  <si>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</si>
  <si>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</si>
  <si>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</si>
  <si>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</si>
  <si>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</si>
  <si>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</si>
  <si>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</si>
  <si>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</si>
  <si>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</si>
  <si>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</si>
  <si>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</si>
  <si>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</si>
  <si>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</si>
  <si>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</si>
  <si>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</si>
  <si>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</si>
  <si>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</si>
  <si>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</si>
  <si>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</si>
  <si>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</si>
  <si>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</si>
  <si>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</si>
  <si>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</si>
  <si>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</si>
  <si>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</si>
  <si>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</si>
  <si>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</si>
  <si>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</si>
  <si>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</si>
  <si>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</si>
  <si>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</si>
  <si>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</si>
  <si>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</si>
  <si>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</si>
  <si>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</si>
  <si>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</si>
  <si>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</si>
  <si>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</si>
  <si>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</si>
  <si>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</si>
  <si>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</si>
  <si>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</si>
  <si>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</si>
  <si>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</si>
  <si>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</si>
  <si>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</si>
  <si>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</si>
  <si>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</si>
  <si>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</si>
  <si>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</si>
  <si>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</si>
  <si>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</si>
  <si>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</si>
  <si>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</si>
  <si>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</si>
  <si>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</si>
  <si>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</si>
  <si>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</si>
  <si>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</si>
  <si>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</si>
  <si>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</si>
  <si>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</si>
  <si>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</si>
  <si>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</si>
  <si>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</si>
  <si>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</si>
  <si>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</si>
  <si>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</si>
  <si>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</si>
  <si>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</si>
  <si>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</si>
  <si>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</si>
  <si>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</si>
  <si>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</si>
  <si>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</si>
  <si>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</si>
  <si>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</si>
  <si>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</si>
  <si>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</si>
  <si>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</si>
  <si>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</si>
  <si>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</si>
  <si>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</si>
  <si>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</si>
  <si>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</si>
  <si>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</si>
  <si>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</si>
  <si>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</si>
  <si>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</si>
  <si>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</si>
  <si>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</si>
  <si>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</si>
  <si>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</si>
  <si>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</si>
  <si>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</si>
  <si>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</si>
  <si>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</si>
  <si>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</si>
  <si>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</si>
  <si>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</si>
  <si>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</si>
  <si>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</si>
  <si>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</si>
  <si>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</si>
  <si>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</si>
  <si>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</si>
  <si>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</si>
  <si>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</si>
  <si>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</si>
  <si>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</si>
  <si>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</si>
  <si>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</si>
  <si>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</si>
  <si>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</si>
  <si>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</si>
  <si>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</si>
  <si>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</si>
  <si>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</si>
  <si>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</si>
  <si>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</si>
  <si>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</si>
  <si>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</si>
  <si>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</si>
  <si>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</si>
  <si>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</si>
  <si>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</si>
  <si>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</si>
  <si>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</si>
  <si>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</si>
  <si>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</si>
  <si>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</si>
  <si>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</si>
  <si>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</si>
  <si>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</si>
  <si>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</si>
  <si>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</si>
  <si>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</si>
  <si>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</si>
  <si>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</si>
  <si>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</si>
  <si>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</si>
  <si>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</si>
  <si>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</si>
  <si>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</si>
  <si>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</si>
  <si>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</si>
  <si>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</si>
  <si>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</si>
  <si>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</si>
  <si>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</si>
  <si>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</si>
  <si>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</si>
  <si>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</si>
  <si>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</si>
  <si>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</si>
  <si>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</si>
  <si>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</si>
  <si>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</si>
  <si>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</si>
  <si>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</si>
  <si>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</si>
  <si>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</si>
  <si>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</si>
  <si>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</si>
  <si>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</si>
  <si>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</si>
  <si>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</si>
  <si>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</si>
  <si>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</si>
  <si>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</si>
  <si>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</si>
  <si>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</si>
  <si>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</si>
  <si>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</si>
  <si>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</si>
  <si>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</si>
  <si>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</si>
  <si>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</si>
  <si>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</si>
  <si>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</si>
  <si>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</si>
  <si>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</si>
  <si>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</si>
  <si>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</si>
  <si>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</si>
  <si>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</si>
  <si>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</si>
  <si>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</si>
  <si>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</si>
  <si>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</si>
  <si>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</si>
  <si>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</si>
  <si>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</si>
  <si>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</si>
  <si>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</si>
  <si>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</si>
  <si>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</si>
  <si>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</si>
  <si>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</si>
  <si>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</si>
  <si>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</si>
  <si>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</si>
  <si>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</si>
  <si>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</si>
  <si>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</si>
  <si>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</si>
  <si>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</si>
  <si>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</si>
  <si>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</si>
  <si>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</si>
  <si>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</si>
  <si>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</si>
  <si>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</si>
  <si>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</si>
  <si>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</si>
  <si>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</si>
  <si>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</si>
  <si>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</si>
  <si>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</si>
  <si>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</si>
  <si>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</si>
  <si>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</si>
  <si>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</si>
  <si>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</si>
  <si>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</si>
  <si>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</si>
  <si>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</si>
  <si>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</si>
  <si>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</si>
  <si>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</si>
  <si>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</si>
  <si>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</si>
  <si>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</si>
  <si>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</si>
  <si>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</si>
  <si>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</si>
  <si>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</si>
  <si>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</si>
  <si>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</si>
  <si>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</si>
  <si>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</si>
  <si>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</si>
  <si>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</si>
  <si>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</si>
  <si>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</si>
  <si>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</si>
  <si>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</si>
  <si>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</si>
  <si>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</si>
  <si>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</si>
  <si>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</si>
  <si>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</si>
  <si>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</si>
  <si>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</si>
  <si>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</si>
  <si>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</si>
  <si>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</si>
  <si>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</si>
  <si>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</si>
  <si>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</si>
  <si>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</si>
  <si>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</si>
  <si>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</si>
  <si>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</si>
  <si>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</si>
  <si>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</si>
  <si>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</si>
  <si>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</si>
  <si>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</si>
  <si>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</si>
  <si>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</si>
  <si>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</si>
  <si>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</si>
  <si>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</si>
  <si>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</si>
  <si>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</si>
  <si>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</si>
  <si>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</si>
  <si>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</si>
  <si>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</si>
  <si>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</si>
  <si>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</si>
  <si>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</si>
  <si>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</si>
  <si>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</si>
  <si>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</si>
  <si>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</si>
  <si>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</si>
  <si>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</si>
  <si>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</si>
  <si>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</si>
  <si>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</si>
  <si>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</si>
  <si>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</si>
  <si>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</si>
  <si>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</si>
  <si>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</si>
  <si>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</si>
  <si>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</si>
  <si>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</si>
  <si>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</si>
  <si>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</si>
  <si>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</si>
  <si>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</si>
  <si>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</si>
  <si>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</si>
  <si>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</si>
  <si>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</si>
  <si>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</si>
  <si>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</si>
  <si>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</si>
  <si>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</si>
  <si>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</si>
  <si>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</si>
  <si>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</si>
  <si>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</si>
  <si>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</si>
  <si>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</si>
  <si>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</si>
  <si>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</si>
  <si>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</si>
  <si>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</si>
  <si>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</si>
  <si>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</si>
  <si>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</si>
  <si>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</si>
  <si>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</si>
  <si>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</si>
  <si>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</si>
  <si>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</si>
  <si>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</si>
  <si>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</si>
  <si>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</si>
  <si>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</si>
  <si>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</si>
  <si>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</si>
  <si>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</si>
  <si>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</si>
  <si>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</si>
  <si>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</si>
  <si>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</si>
  <si>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</si>
  <si>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</si>
  <si>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</si>
  <si>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</si>
  <si>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</si>
  <si>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</si>
  <si>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</si>
  <si>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</si>
  <si>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</si>
  <si>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</si>
  <si>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</si>
  <si>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</si>
  <si>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</si>
  <si>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</si>
  <si>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</si>
  <si>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</si>
  <si>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</si>
  <si>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</si>
  <si>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</si>
  <si>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</si>
  <si>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</si>
  <si>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</si>
  <si>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</si>
  <si>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</si>
  <si>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</si>
  <si>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</si>
  <si>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</si>
  <si>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</si>
  <si>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</si>
  <si>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</si>
  <si>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</si>
  <si>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</si>
  <si>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</si>
  <si>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</si>
  <si>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</si>
  <si>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</si>
  <si>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</si>
  <si>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</si>
  <si>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</si>
  <si>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</si>
  <si>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</si>
  <si>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</si>
  <si>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</si>
  <si>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</si>
  <si>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</si>
  <si>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</si>
  <si>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</si>
  <si>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</si>
  <si>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</si>
  <si>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</si>
  <si>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</si>
  <si>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</si>
  <si>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</si>
  <si>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</si>
  <si>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</si>
  <si>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</si>
  <si>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</si>
  <si>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</si>
  <si>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</si>
  <si>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</si>
  <si>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</si>
  <si>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</si>
  <si>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</si>
  <si>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</si>
  <si>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</si>
  <si>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</si>
  <si>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</si>
  <si>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</si>
  <si>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</si>
  <si>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</si>
  <si>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</si>
  <si>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</si>
  <si>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</si>
  <si>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</si>
  <si>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</si>
  <si>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</si>
  <si>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</si>
  <si>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</si>
  <si>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</si>
  <si>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</si>
  <si>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</si>
  <si>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</si>
  <si>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</si>
  <si>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</si>
  <si>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</si>
  <si>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</si>
  <si>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</si>
  <si>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</si>
  <si>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</si>
  <si>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</si>
  <si>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</si>
  <si>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</si>
  <si>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</si>
  <si>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</si>
  <si>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</si>
  <si>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</si>
  <si>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</si>
  <si>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</si>
  <si>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</si>
  <si>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</si>
  <si>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</si>
  <si>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</si>
  <si>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</si>
  <si>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</si>
  <si>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</si>
  <si>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</si>
  <si>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</si>
  <si>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</si>
  <si>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</si>
  <si>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</si>
  <si>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</si>
  <si>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</si>
  <si>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</si>
  <si>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</si>
  <si>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</si>
  <si>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</si>
  <si>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</si>
  <si>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</si>
  <si>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</si>
  <si>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</si>
  <si>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</si>
  <si>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</si>
  <si>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</si>
  <si>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</si>
  <si>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</si>
  <si>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</si>
  <si>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</si>
  <si>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</si>
  <si>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</si>
  <si>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</si>
  <si>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</si>
  <si>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</si>
  <si>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</si>
  <si>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</si>
  <si>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</si>
  <si>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</si>
  <si>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</si>
  <si>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</si>
  <si>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</si>
  <si>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</si>
  <si>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</si>
  <si>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</si>
  <si>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</si>
  <si>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</si>
  <si>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</si>
  <si>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</si>
  <si>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</si>
  <si>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</si>
  <si>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</si>
  <si>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</si>
  <si>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</si>
  <si>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</si>
  <si>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</si>
  <si>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</si>
  <si>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</si>
  <si>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</si>
  <si>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</si>
  <si>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</si>
  <si>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</si>
  <si>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</si>
  <si>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</si>
  <si>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</si>
  <si>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</si>
  <si>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</si>
  <si>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</si>
  <si>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</si>
  <si>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</si>
  <si>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</si>
  <si>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</si>
  <si>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</si>
  <si>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</si>
  <si>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</si>
  <si>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</si>
  <si>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</si>
  <si>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</si>
  <si>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</si>
  <si>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</si>
  <si>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</si>
  <si>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</si>
  <si>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</si>
  <si>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</si>
  <si>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</si>
  <si>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</si>
  <si>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</si>
  <si>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</si>
  <si>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</si>
  <si>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</si>
  <si>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</si>
  <si>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</si>
  <si>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</si>
  <si>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</si>
  <si>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</si>
  <si>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</si>
  <si>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</si>
  <si>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</si>
  <si>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</si>
  <si>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</si>
  <si>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</si>
  <si>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</si>
  <si>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</si>
  <si>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</si>
  <si>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</si>
  <si>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</si>
  <si>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</si>
  <si>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</si>
  <si>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</si>
  <si>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</si>
  <si>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</si>
  <si>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</si>
  <si>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</si>
  <si>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</si>
  <si>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</si>
  <si>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</si>
  <si>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</si>
  <si>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</si>
  <si>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</si>
  <si>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</si>
  <si>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</si>
  <si>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</si>
  <si>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</si>
  <si>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</si>
  <si>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</si>
  <si>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</si>
  <si>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</si>
  <si>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</si>
  <si>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</si>
  <si>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</si>
  <si>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</si>
  <si>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</si>
  <si>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</si>
  <si>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</si>
  <si>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</si>
  <si>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</si>
  <si>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</si>
  <si>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</si>
  <si>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</si>
  <si>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</si>
  <si>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</si>
  <si>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</si>
  <si>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</si>
  <si>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</si>
  <si>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</si>
  <si>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</si>
  <si>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</si>
  <si>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</si>
  <si>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</si>
  <si>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</si>
  <si>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</si>
  <si>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</si>
  <si>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</si>
  <si>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</si>
  <si>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</si>
  <si>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</si>
  <si>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</si>
  <si>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</si>
  <si>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</si>
  <si>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</si>
  <si>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</si>
  <si>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</si>
  <si>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</si>
  <si>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</si>
  <si>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</si>
  <si>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</si>
  <si>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</si>
  <si>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</si>
  <si>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</si>
  <si>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</si>
  <si>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</si>
  <si>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</si>
  <si>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</si>
  <si>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</si>
  <si>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</si>
  <si>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</si>
  <si>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</si>
  <si>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</si>
  <si>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</si>
  <si>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</si>
  <si>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</si>
  <si>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</si>
  <si>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</si>
  <si>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</si>
  <si>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</si>
  <si>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</si>
  <si>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</si>
  <si>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</si>
  <si>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</si>
  <si>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</si>
  <si>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</si>
  <si>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</si>
  <si>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</si>
  <si>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</si>
  <si>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</si>
  <si>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</si>
  <si>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</si>
  <si>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</si>
  <si>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</si>
  <si>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</si>
  <si>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</si>
  <si>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</si>
  <si>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</si>
  <si>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</si>
  <si>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</si>
  <si>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</si>
  <si>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</si>
  <si>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</si>
  <si>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</si>
  <si>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</si>
  <si>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</si>
  <si>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</si>
  <si>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</si>
  <si>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</si>
  <si>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</si>
  <si>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</si>
  <si>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</si>
  <si>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</si>
  <si>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</si>
  <si>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</si>
  <si>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</si>
  <si>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</si>
  <si>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</si>
  <si>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</si>
  <si>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</si>
  <si>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</si>
  <si>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</si>
  <si>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</si>
  <si>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</si>
  <si>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</si>
  <si>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</si>
  <si>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</si>
  <si>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</si>
  <si>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</si>
  <si>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</si>
  <si>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</si>
  <si>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</si>
  <si>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</si>
  <si>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</si>
  <si>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</si>
  <si>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</si>
  <si>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</si>
  <si>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</si>
  <si>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</si>
  <si>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</si>
  <si>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</si>
  <si>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</si>
  <si>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</si>
  <si>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</si>
  <si>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</si>
  <si>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</si>
  <si>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</si>
  <si>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</si>
  <si>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</si>
  <si>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</si>
  <si>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</si>
  <si>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</si>
  <si>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</si>
  <si>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</si>
  <si>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</si>
  <si>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</si>
  <si>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</si>
  <si>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</si>
  <si>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</si>
  <si>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</si>
  <si>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</si>
  <si>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</si>
  <si>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</si>
  <si>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</si>
  <si>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</si>
  <si>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</si>
  <si>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</si>
  <si>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</si>
  <si>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</si>
  <si>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</si>
  <si>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</si>
  <si>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</si>
  <si>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</si>
  <si>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</si>
  <si>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</si>
  <si>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</si>
  <si>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</si>
  <si>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</si>
  <si>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</si>
  <si>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</si>
  <si>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</si>
  <si>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</si>
  <si>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</si>
  <si>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</si>
  <si>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</si>
  <si>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</si>
  <si>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</si>
  <si>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</si>
  <si>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</si>
  <si>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</si>
  <si>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</si>
  <si>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</si>
  <si>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</si>
  <si>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</si>
  <si>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</si>
  <si>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</si>
  <si>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</si>
  <si>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</si>
  <si>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</si>
  <si>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</si>
  <si>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</si>
  <si>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</si>
  <si>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</si>
  <si>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</si>
  <si>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</si>
  <si>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</si>
  <si>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</si>
  <si>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</si>
  <si>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</si>
  <si>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</si>
  <si>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</si>
  <si>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</si>
  <si>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</si>
  <si>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</si>
  <si>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</si>
  <si>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</si>
  <si>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</si>
  <si>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</si>
  <si>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</si>
  <si>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</si>
  <si>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</si>
  <si>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</si>
  <si>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</si>
  <si>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</si>
  <si>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</si>
  <si>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</si>
  <si>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</si>
  <si>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</si>
  <si>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</si>
  <si>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</si>
  <si>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</si>
  <si>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</si>
  <si>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</si>
  <si>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</si>
  <si>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</si>
  <si>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</si>
  <si>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</si>
  <si>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</si>
  <si>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</si>
  <si>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</si>
  <si>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</si>
  <si>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</si>
  <si>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</si>
  <si>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</si>
  <si>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</si>
  <si>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</si>
  <si>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</si>
  <si>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</si>
  <si>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</si>
  <si>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</si>
  <si>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</si>
  <si>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</si>
  <si>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</si>
  <si>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</si>
  <si>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</si>
  <si>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</si>
  <si>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</si>
  <si>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</si>
  <si>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</si>
  <si>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</si>
  <si>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</si>
  <si>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</si>
  <si>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</si>
  <si>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</si>
  <si>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</si>
  <si>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</si>
  <si>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</si>
  <si>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</si>
  <si>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</si>
  <si>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</si>
  <si>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</si>
  <si>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</si>
  <si>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</si>
  <si>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</si>
  <si>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</si>
  <si>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</si>
  <si>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</si>
  <si>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</si>
  <si>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</si>
  <si>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</si>
  <si>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</si>
  <si>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</si>
  <si>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</si>
  <si>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</si>
  <si>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</si>
  <si>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</si>
  <si>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</si>
  <si>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</si>
  <si>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</si>
  <si>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</si>
  <si>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</si>
  <si>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</si>
  <si>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</si>
  <si>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</si>
  <si>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</si>
  <si>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</si>
  <si>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</si>
  <si>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</si>
  <si>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</si>
  <si>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</si>
  <si>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</si>
  <si>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</si>
  <si>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</si>
  <si>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</si>
  <si>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</si>
  <si>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</si>
  <si>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</si>
  <si>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</si>
  <si>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</si>
  <si>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</si>
  <si>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</si>
  <si>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</si>
  <si>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</si>
  <si>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</si>
  <si>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</si>
  <si>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</si>
  <si>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</si>
  <si>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</si>
  <si>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</si>
  <si>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</si>
  <si>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</si>
  <si>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</si>
  <si>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</si>
  <si>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</si>
  <si>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</si>
  <si>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</si>
  <si>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</si>
  <si>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</si>
  <si>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</si>
  <si>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</si>
  <si>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</si>
  <si>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</si>
  <si>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</si>
  <si>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</si>
  <si>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</si>
  <si>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</si>
  <si>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</si>
  <si>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</si>
  <si>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</si>
  <si>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</si>
  <si>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</si>
  <si>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</si>
  <si>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</si>
  <si>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</si>
  <si>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</si>
  <si>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</si>
  <si>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</si>
  <si>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</si>
  <si>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</si>
  <si>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</si>
  <si>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</si>
  <si>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</si>
  <si>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</si>
  <si>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</si>
  <si>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</si>
  <si>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</si>
  <si>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</si>
  <si>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</si>
  <si>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</si>
  <si>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</si>
  <si>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</si>
  <si>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</si>
  <si>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</si>
  <si>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</si>
  <si>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</si>
  <si>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</si>
  <si>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</si>
  <si>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</si>
  <si>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</si>
  <si>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</si>
  <si>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</si>
  <si>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</si>
  <si>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</si>
  <si>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</si>
  <si>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</si>
  <si>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</si>
  <si>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</si>
  <si>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</si>
  <si>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</si>
  <si>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</si>
  <si>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</si>
  <si>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</si>
  <si>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</si>
  <si>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</si>
  <si>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</si>
  <si>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</si>
  <si>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</si>
  <si>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</si>
  <si>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</si>
  <si>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</si>
  <si>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</si>
  <si>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</si>
  <si>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</si>
  <si>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</si>
  <si>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</si>
  <si>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</si>
  <si>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</si>
  <si>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</si>
  <si>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</si>
  <si>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</si>
  <si>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</si>
  <si>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</si>
  <si>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</si>
  <si>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</si>
  <si>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</si>
  <si>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</si>
  <si>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</si>
  <si>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</si>
  <si>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</si>
  <si>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</si>
  <si>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</si>
  <si>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</si>
  <si>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</si>
  <si>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</si>
  <si>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</si>
  <si>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</si>
  <si>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</si>
  <si>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</si>
  <si>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</si>
  <si>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</si>
  <si>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</si>
  <si>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</si>
  <si>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</si>
  <si>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</si>
  <si>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</si>
  <si>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</si>
  <si>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</si>
  <si>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</si>
  <si>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</si>
  <si>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</si>
  <si>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</si>
  <si>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</si>
  <si>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</si>
  <si>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</si>
  <si>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</si>
  <si>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</si>
  <si>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</si>
  <si>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</si>
  <si>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</si>
  <si>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</si>
  <si>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</si>
  <si>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</si>
  <si>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</si>
  <si>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</si>
  <si>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</si>
  <si>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</si>
  <si>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</si>
  <si>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</si>
  <si>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</si>
  <si>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</si>
  <si>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</si>
  <si>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</si>
  <si>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</si>
  <si>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</si>
  <si>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</si>
  <si>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</si>
  <si>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</si>
  <si>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</si>
  <si>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</si>
  <si>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</si>
  <si>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</si>
  <si>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</si>
  <si>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</si>
  <si>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</si>
  <si>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</si>
  <si>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</si>
  <si>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</si>
  <si>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</si>
  <si>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</si>
  <si>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</si>
  <si>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</si>
  <si>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</si>
  <si>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</si>
  <si>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</si>
  <si>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</si>
  <si>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</si>
  <si>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</si>
  <si>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</si>
  <si>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</si>
  <si>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</si>
  <si>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</si>
  <si>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</si>
  <si>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</si>
  <si>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</si>
  <si>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</si>
  <si>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</si>
  <si>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</si>
  <si>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</si>
  <si>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</si>
  <si>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</si>
  <si>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</si>
  <si>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</si>
  <si>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</si>
  <si>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</si>
  <si>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</si>
  <si>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</si>
  <si>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</si>
  <si>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</si>
  <si>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</si>
  <si>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</si>
  <si>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</si>
  <si>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</si>
  <si>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</si>
  <si>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</si>
  <si>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</si>
  <si>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</si>
  <si>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</si>
  <si>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</si>
  <si>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</si>
  <si>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</si>
  <si>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</si>
  <si>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</si>
  <si>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</si>
  <si>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</si>
  <si>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</si>
  <si>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</si>
  <si>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</si>
  <si>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</si>
  <si>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</si>
  <si>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</si>
  <si>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</si>
  <si>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</si>
  <si>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</si>
  <si>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</si>
  <si>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</si>
  <si>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</si>
  <si>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</si>
  <si>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</si>
  <si>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</si>
  <si>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</si>
  <si>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</si>
  <si>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</si>
  <si>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</si>
  <si>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</si>
  <si>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</si>
  <si>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</si>
  <si>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</si>
  <si>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</si>
  <si>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</si>
  <si>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</si>
  <si>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</si>
  <si>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</si>
  <si>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</si>
  <si>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</si>
  <si>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</si>
  <si>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</si>
  <si>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</si>
  <si>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</si>
  <si>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</si>
  <si>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</si>
  <si>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</si>
  <si>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</si>
  <si>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</si>
  <si>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</si>
  <si>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</si>
  <si>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</si>
  <si>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</si>
  <si>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</si>
  <si>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</si>
  <si>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</si>
  <si>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</si>
  <si>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</si>
  <si>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</si>
  <si>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</si>
  <si>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</si>
  <si>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</si>
  <si>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</si>
  <si>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</si>
  <si>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</si>
  <si>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</si>
  <si>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</si>
  <si>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</si>
  <si>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</si>
  <si>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</si>
  <si>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</si>
  <si>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</si>
  <si>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</si>
  <si>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</si>
  <si>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</si>
  <si>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</si>
  <si>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</si>
  <si>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</si>
  <si>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</si>
  <si>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</si>
  <si>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</si>
  <si>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</si>
  <si>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</si>
  <si>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</si>
  <si>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</si>
  <si>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</si>
  <si>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</si>
  <si>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</si>
  <si>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</si>
  <si>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</si>
  <si>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</si>
  <si>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</si>
  <si>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</si>
  <si>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</si>
  <si>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</si>
  <si>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</si>
  <si>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</si>
  <si>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</si>
  <si>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</si>
  <si>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</si>
  <si>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</si>
  <si>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</si>
  <si>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</si>
  <si>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</si>
  <si>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</si>
  <si>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</si>
  <si>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</si>
  <si>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</si>
  <si>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</si>
  <si>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</si>
  <si>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</si>
  <si>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</si>
  <si>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</si>
  <si>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</si>
  <si>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</si>
  <si>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</si>
  <si>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</si>
  <si>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</si>
  <si>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</si>
  <si>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</si>
  <si>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</si>
  <si>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</si>
  <si>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</si>
  <si>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</si>
  <si>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</si>
  <si>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</si>
  <si>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</si>
  <si>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</si>
  <si>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</si>
  <si>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</si>
  <si>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</si>
  <si>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</si>
  <si>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</si>
  <si>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</si>
  <si>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</si>
  <si>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</si>
  <si>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</si>
  <si>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</si>
  <si>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</si>
  <si>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</si>
  <si>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</si>
  <si>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</si>
  <si>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</si>
  <si>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</si>
  <si>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</si>
  <si>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</si>
  <si>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</si>
  <si>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</si>
  <si>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</si>
  <si>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</si>
  <si>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</si>
  <si>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</si>
  <si>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</si>
  <si>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</si>
  <si>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</si>
  <si>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</si>
  <si>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</si>
  <si>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</si>
  <si>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</si>
  <si>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</si>
  <si>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</si>
  <si>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</si>
  <si>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</si>
  <si>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</si>
  <si>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</si>
  <si>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</si>
  <si>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</si>
  <si>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</si>
  <si>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</si>
  <si>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</si>
  <si>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</si>
  <si>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</si>
  <si>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</si>
  <si>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</si>
  <si>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</si>
  <si>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</si>
  <si>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</si>
  <si>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</si>
  <si>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</si>
  <si>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</si>
  <si>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</si>
  <si>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</si>
  <si>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</si>
  <si>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</si>
  <si>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</si>
  <si>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</si>
  <si>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</si>
  <si>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</si>
  <si>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</si>
  <si>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</si>
  <si>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</si>
  <si>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</si>
  <si>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</si>
  <si>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</si>
  <si>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</si>
  <si>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</si>
  <si>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</si>
  <si>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</si>
  <si>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</si>
  <si>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</si>
  <si>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</si>
  <si>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</si>
  <si>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</si>
  <si>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</si>
  <si>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</si>
  <si>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</si>
  <si>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</si>
  <si>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</si>
  <si>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</si>
  <si>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</si>
  <si>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</si>
  <si>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</si>
  <si>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</si>
  <si>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</si>
  <si>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</si>
  <si>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</si>
  <si>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</si>
  <si>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</si>
  <si>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</si>
  <si>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</si>
  <si>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</si>
  <si>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</si>
  <si>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</si>
  <si>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</si>
  <si>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</si>
  <si>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</si>
  <si>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</si>
  <si>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</si>
  <si>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</si>
  <si>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</si>
  <si>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</si>
  <si>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</si>
  <si>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</si>
  <si>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</si>
  <si>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</si>
  <si>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</si>
  <si>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</si>
  <si>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</si>
  <si>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</si>
  <si>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</si>
  <si>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</si>
  <si>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</si>
  <si>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</si>
  <si>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</si>
  <si>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</si>
  <si>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</si>
  <si>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</si>
  <si>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</si>
  <si>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</si>
  <si>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</si>
  <si>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</si>
  <si>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</si>
  <si>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</si>
  <si>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</si>
  <si>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</si>
  <si>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</si>
  <si>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</si>
  <si>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</si>
  <si>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</si>
  <si>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</si>
  <si>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</si>
  <si>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</si>
  <si>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</si>
  <si>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</si>
  <si>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</si>
  <si>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</si>
  <si>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</si>
  <si>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</si>
  <si>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</si>
  <si>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</si>
  <si>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</si>
  <si>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</si>
  <si>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</si>
  <si>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</si>
  <si>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</si>
  <si>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</si>
  <si>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</si>
  <si>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</si>
  <si>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</si>
  <si>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</si>
  <si>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</si>
  <si>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</si>
  <si>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</si>
  <si>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</si>
  <si>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</si>
  <si>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</si>
  <si>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</si>
  <si>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</si>
  <si>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</si>
  <si>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</si>
  <si>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</si>
  <si>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</si>
  <si>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</si>
  <si>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</si>
  <si>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</si>
  <si>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</si>
  <si>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</si>
  <si>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</si>
  <si>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</si>
  <si>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</si>
  <si>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</si>
  <si>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</si>
  <si>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</si>
  <si>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</si>
  <si>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</si>
  <si>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</si>
  <si>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</si>
  <si>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</si>
  <si>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</si>
  <si>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</si>
  <si>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</si>
  <si>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</si>
  <si>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</si>
  <si>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</si>
  <si>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</si>
  <si>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</si>
  <si>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</si>
  <si>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</si>
  <si>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</si>
  <si>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</si>
  <si>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</si>
  <si>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</si>
  <si>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</si>
  <si>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</si>
  <si>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</si>
  <si>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</si>
  <si>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</si>
  <si>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</si>
  <si>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</si>
  <si>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</si>
  <si>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</si>
  <si>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</si>
  <si>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</si>
  <si>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</si>
  <si>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</si>
  <si>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</si>
  <si>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</si>
  <si>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</si>
  <si>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</si>
  <si>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</si>
  <si>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</si>
  <si>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</si>
  <si>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</si>
  <si>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</si>
  <si>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</si>
  <si>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</si>
  <si>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</si>
  <si>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</si>
  <si>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</si>
  <si>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</si>
  <si>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</si>
  <si>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</si>
  <si>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</si>
  <si>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</si>
  <si>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</si>
  <si>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</si>
  <si>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</si>
  <si>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</si>
  <si>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</si>
  <si>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</si>
  <si>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</si>
  <si>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</si>
  <si>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</si>
  <si>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</si>
  <si>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</si>
  <si>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</si>
  <si>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</si>
  <si>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</si>
  <si>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</si>
  <si>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</si>
  <si>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</si>
  <si>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</si>
  <si>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</si>
  <si>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</si>
  <si>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</si>
  <si>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</si>
  <si>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</si>
  <si>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</si>
  <si>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</si>
  <si>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</si>
  <si>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</si>
  <si>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</si>
  <si>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</si>
  <si>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</si>
  <si>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</si>
  <si>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</si>
  <si>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</si>
  <si>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</si>
  <si>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</si>
  <si>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</si>
  <si>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</si>
  <si>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</si>
  <si>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</si>
  <si>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</si>
  <si>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</si>
  <si>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</si>
  <si>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</si>
  <si>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</si>
  <si>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</si>
  <si>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</si>
  <si>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</si>
  <si>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</si>
  <si>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</si>
  <si>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</si>
  <si>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</si>
  <si>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</si>
  <si>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</si>
  <si>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</si>
  <si>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</si>
  <si>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</si>
  <si>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</si>
  <si>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</si>
  <si>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</si>
  <si>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</si>
  <si>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</si>
  <si>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</si>
  <si>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</si>
  <si>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</si>
  <si>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</si>
  <si>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</si>
  <si>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</si>
  <si>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</si>
  <si>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</si>
  <si>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</si>
  <si>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</si>
  <si>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</si>
  <si>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</si>
  <si>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</si>
  <si>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</si>
  <si>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</si>
  <si>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</si>
  <si>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</si>
  <si>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</si>
  <si>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</si>
  <si>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</si>
  <si>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</si>
  <si>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</si>
  <si>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</si>
  <si>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</si>
  <si>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</si>
  <si>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</si>
  <si>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</si>
  <si>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</si>
  <si>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</si>
  <si>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</si>
  <si>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</si>
  <si>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</si>
  <si>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</si>
  <si>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</si>
  <si>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</si>
  <si>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</si>
  <si>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</si>
  <si>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</si>
  <si>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</si>
  <si>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</si>
  <si>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</si>
  <si>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</si>
  <si>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</si>
  <si>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</si>
  <si>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</si>
  <si>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</si>
  <si>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</si>
  <si>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</si>
  <si>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</si>
  <si>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</si>
  <si>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</si>
  <si>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</si>
  <si>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</si>
  <si>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</si>
  <si>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</si>
  <si>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</si>
  <si>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</si>
  <si>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</si>
  <si>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</si>
  <si>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</si>
  <si>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</si>
  <si>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</si>
  <si>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</si>
  <si>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</si>
  <si>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</si>
  <si>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</si>
  <si>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</si>
  <si>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</si>
  <si>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</si>
  <si>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</si>
  <si>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</si>
  <si>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</si>
  <si>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</si>
  <si>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</si>
  <si>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</si>
  <si>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</si>
  <si>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</si>
  <si>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</si>
  <si>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</si>
  <si>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</si>
  <si>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</si>
  <si>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</si>
  <si>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</si>
  <si>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</si>
  <si>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</si>
  <si>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</si>
  <si>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</si>
  <si>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</si>
  <si>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</si>
  <si>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</si>
  <si>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</si>
  <si>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</si>
  <si>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</si>
  <si>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</si>
  <si>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</si>
  <si>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</si>
  <si>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</si>
  <si>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</si>
  <si>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</si>
  <si>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</si>
  <si>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</si>
  <si>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</si>
  <si>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</si>
  <si>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</si>
  <si>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</si>
  <si>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</si>
  <si>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</si>
  <si>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</si>
  <si>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</si>
  <si>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</si>
  <si>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</si>
  <si>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</si>
  <si>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</si>
  <si>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</si>
  <si>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</si>
  <si>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</si>
  <si>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</si>
  <si>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</si>
  <si>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</si>
  <si>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</si>
  <si>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</si>
  <si>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</si>
  <si>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</si>
  <si>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</si>
  <si>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</si>
  <si>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</si>
  <si>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</si>
  <si>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</si>
  <si>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</si>
  <si>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</si>
  <si>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</si>
  <si>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</si>
  <si>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</si>
  <si>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</si>
  <si>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</si>
  <si>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</si>
  <si>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</si>
  <si>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</si>
  <si>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</si>
  <si>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</si>
  <si>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</si>
  <si>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</si>
  <si>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</si>
  <si>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</si>
  <si>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</si>
  <si>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</si>
  <si>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</si>
  <si>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</si>
  <si>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</si>
  <si>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</si>
  <si>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</si>
  <si>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</si>
  <si>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</si>
  <si>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</si>
  <si>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</si>
  <si>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</si>
  <si>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</si>
  <si>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</si>
  <si>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</si>
  <si>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</si>
  <si>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</si>
  <si>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</si>
  <si>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</si>
  <si>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</si>
  <si>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</si>
  <si>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</si>
  <si>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</si>
  <si>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</si>
  <si>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</si>
  <si>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</si>
  <si>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</si>
  <si>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</si>
  <si>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</si>
  <si>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</si>
  <si>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</si>
  <si>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</si>
  <si>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</si>
  <si>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</si>
  <si>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</si>
  <si>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</si>
  <si>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</si>
  <si>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</si>
  <si>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</si>
  <si>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</si>
  <si>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</si>
  <si>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</si>
  <si>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</si>
  <si>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</si>
  <si>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</si>
  <si>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</si>
  <si>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</si>
  <si>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</si>
  <si>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</si>
  <si>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</si>
  <si>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</si>
  <si>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</si>
  <si>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</si>
  <si>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</si>
  <si>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</si>
  <si>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</si>
  <si>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</si>
  <si>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</si>
  <si>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</si>
  <si>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</si>
  <si>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</si>
  <si>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</si>
  <si>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</si>
  <si>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</si>
  <si>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</si>
  <si>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</si>
  <si>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</si>
  <si>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</si>
  <si>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</si>
  <si>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</si>
  <si>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</si>
  <si>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</si>
  <si>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</si>
  <si>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</si>
  <si>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</si>
  <si>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</si>
  <si>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</si>
  <si>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</si>
  <si>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</si>
  <si>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</si>
  <si>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</si>
  <si>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</si>
  <si>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</si>
  <si>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</si>
  <si>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</si>
  <si>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</si>
  <si>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</si>
  <si>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</si>
  <si>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</si>
  <si>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</si>
  <si>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</si>
  <si>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</si>
  <si>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</si>
  <si>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</si>
  <si>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</si>
  <si>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</si>
  <si>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</si>
  <si>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</si>
  <si>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</si>
  <si>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</si>
  <si>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</si>
  <si>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</si>
  <si>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</si>
  <si>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</si>
  <si>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</si>
  <si>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</si>
  <si>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</si>
  <si>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</si>
  <si>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</si>
  <si>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</si>
  <si>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</si>
  <si>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</si>
  <si>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</si>
  <si>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</si>
  <si>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</si>
  <si>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</si>
  <si>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</si>
  <si>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</si>
  <si>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</si>
  <si>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</si>
  <si>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</si>
  <si>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</si>
  <si>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</si>
  <si>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</si>
  <si>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</si>
  <si>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</si>
  <si>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</si>
  <si>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</si>
  <si>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</si>
  <si>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</si>
  <si>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</si>
  <si>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</si>
  <si>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</si>
  <si>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</si>
  <si>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</si>
  <si>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</si>
  <si>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</si>
  <si>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</si>
  <si>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</si>
  <si>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</si>
  <si>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</si>
  <si>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</si>
  <si>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</si>
  <si>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</si>
  <si>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</si>
  <si>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</si>
  <si>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</si>
  <si>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</si>
  <si>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</si>
  <si>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</si>
  <si>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</si>
  <si>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</si>
  <si>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</si>
  <si>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</si>
  <si>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</si>
  <si>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</si>
  <si>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</si>
  <si>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</si>
  <si>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</si>
  <si>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</si>
  <si>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</si>
  <si>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</si>
  <si>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</si>
  <si>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</si>
  <si>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</si>
  <si>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</si>
  <si>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</si>
  <si>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</si>
  <si>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</si>
  <si>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</si>
  <si>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</si>
  <si>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</si>
  <si>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</si>
  <si>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</si>
  <si>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</si>
  <si>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</si>
  <si>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</si>
  <si>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</si>
  <si>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</si>
  <si>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</si>
  <si>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</si>
  <si>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</si>
  <si>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</si>
  <si>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</si>
  <si>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</si>
  <si>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</si>
  <si>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</si>
  <si>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</si>
  <si>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</si>
  <si>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</si>
  <si>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</si>
  <si>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</si>
  <si>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</si>
  <si>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</si>
  <si>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</si>
  <si>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</si>
  <si>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</si>
  <si>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</si>
  <si>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</si>
  <si>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</si>
  <si>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</si>
  <si>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</si>
  <si>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</si>
  <si>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</si>
  <si>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</si>
  <si>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</si>
  <si>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</si>
  <si>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</si>
  <si>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</si>
  <si>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</si>
  <si>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</si>
  <si>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</si>
  <si>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</si>
  <si>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</si>
  <si>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</si>
  <si>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</si>
  <si>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</si>
  <si>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</si>
  <si>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</si>
  <si>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</si>
  <si>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</si>
  <si>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</si>
  <si>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</si>
  <si>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</si>
  <si>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</si>
  <si>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</si>
  <si>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</si>
  <si>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</si>
  <si>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</si>
  <si>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</si>
  <si>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</si>
  <si>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</si>
  <si>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</si>
  <si>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</si>
  <si>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</si>
  <si>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</si>
  <si>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</si>
  <si>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</si>
  <si>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</si>
  <si>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</si>
  <si>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</si>
  <si>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</si>
  <si>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</si>
  <si>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</si>
  <si>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</si>
  <si>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</si>
  <si>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</si>
  <si>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</si>
  <si>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</si>
  <si>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</si>
  <si>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</si>
  <si>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</si>
  <si>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</si>
  <si>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</si>
  <si>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</si>
  <si>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</si>
  <si>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</si>
  <si>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</si>
  <si>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</si>
  <si>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</si>
  <si>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</si>
  <si>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</si>
  <si>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</si>
  <si>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</si>
  <si>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</si>
  <si>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</si>
  <si>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</si>
  <si>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</si>
  <si>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</si>
  <si>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</si>
  <si>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</si>
  <si>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</si>
  <si>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</si>
  <si>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</si>
  <si>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</si>
  <si>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</si>
  <si>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</si>
  <si>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</si>
  <si>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</si>
  <si>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</si>
  <si>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</si>
  <si>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</si>
  <si>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</si>
  <si>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</si>
  <si>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</si>
  <si>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</si>
  <si>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</si>
  <si>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</si>
  <si>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</si>
  <si>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</si>
  <si>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</si>
  <si>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</si>
  <si>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</si>
  <si>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</si>
  <si>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</si>
  <si>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</si>
  <si>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</si>
  <si>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</si>
  <si>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</si>
  <si>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</si>
  <si>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</si>
  <si>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</si>
  <si>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</si>
  <si>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</si>
  <si>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</si>
  <si>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</si>
  <si>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</si>
  <si>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</si>
  <si>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</si>
  <si>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</si>
  <si>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</si>
  <si>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</si>
  <si>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</si>
  <si>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</si>
  <si>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</si>
  <si>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</si>
  <si>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</si>
  <si>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</si>
  <si>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</si>
  <si>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</si>
  <si>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</si>
  <si>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</si>
  <si>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</si>
  <si>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</si>
  <si>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</si>
  <si>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</si>
  <si>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</si>
  <si>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</si>
  <si>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</si>
  <si>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</si>
  <si>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</si>
  <si>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</si>
  <si>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</si>
  <si>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</si>
  <si>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</si>
  <si>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</si>
  <si>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</si>
  <si>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</si>
  <si>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</si>
  <si>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</si>
  <si>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</si>
  <si>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</si>
  <si>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</si>
  <si>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</si>
  <si>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</si>
  <si>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</si>
  <si>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</si>
  <si>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</si>
  <si>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</si>
  <si>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</si>
  <si>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</si>
  <si>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</si>
  <si>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</si>
  <si>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</si>
  <si>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</si>
  <si>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</si>
  <si>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</si>
  <si>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</si>
  <si>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</si>
  <si>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</si>
  <si>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</si>
  <si>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</si>
  <si>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</si>
  <si>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</si>
  <si>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</si>
  <si>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</si>
  <si>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</si>
  <si>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</si>
  <si>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</si>
  <si>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</si>
  <si>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</si>
  <si>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</si>
  <si>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</si>
  <si>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2217 SVEUČILIŠTE U RIJECI, PRAVNI FAKULTET</t>
  </si>
  <si>
    <t>RIJEKA, 22.10.2025.</t>
  </si>
  <si>
    <t>DUBRAVKA ZATEZALO</t>
  </si>
  <si>
    <t>051359518</t>
  </si>
  <si>
    <t>racunovodstvo@pravri.uniri.hr</t>
  </si>
  <si>
    <t>63911-5011</t>
  </si>
  <si>
    <t>65264-43</t>
  </si>
  <si>
    <t>66151-31</t>
  </si>
  <si>
    <t>68311-31</t>
  </si>
  <si>
    <t>64132-31</t>
  </si>
  <si>
    <t>63911-5043</t>
  </si>
  <si>
    <t>66311-61</t>
  </si>
  <si>
    <t>66313-61</t>
  </si>
  <si>
    <t>63613-52</t>
  </si>
  <si>
    <t>67111-11</t>
  </si>
  <si>
    <t>67111-581</t>
  </si>
  <si>
    <t xml:space="preserve">51441 MINISTARSTVO PRAVOSUĐA, UPRAVE I DIGITALNE TRANSFORMACIJE </t>
  </si>
  <si>
    <t>2444 SVEUČILIŠTE U RIJECI</t>
  </si>
  <si>
    <t>63231-51000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</si>
</sst>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5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  <xf numFmtId="0" fontId="1" fillId="0" borderId="0"/>
  </cellStyleXfs>
  <cellXfs count="342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4" fontId="0" fillId="0" borderId="0" xfId="0" applyNumberFormat="1" applyProtection="1">
      <protection locked="0"/>
    </xf>
    <xf numFmtId="3" fontId="0" fillId="0" borderId="6" xfId="0" applyNumberFormat="1" applyBorder="1" applyProtection="1">
      <protection locked="0"/>
    </xf>
    <xf numFmtId="0" fontId="13" fillId="0" borderId="1" xfId="17" quotePrefix="1" applyNumberFormat="1" applyFill="1" applyAlignment="1" applyProtection="1">
      <alignment horizontal="center" vertical="center" justifyLastLine="1"/>
      <protection locked="0"/>
    </xf>
    <xf numFmtId="0" fontId="13" fillId="0" borderId="1" xfId="17" quotePrefix="1" applyNumberFormat="1" applyFill="1" applyAlignment="1" applyProtection="1">
      <alignment horizontal="center" vertical="center"/>
      <protection locked="0"/>
    </xf>
    <xf numFmtId="0" fontId="13" fillId="0" borderId="6" xfId="17" quotePrefix="1" applyNumberForma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13" fillId="0" borderId="6" xfId="17" quotePrefix="1" applyNumberFormat="1" applyFill="1" applyBorder="1" applyAlignment="1" applyProtection="1">
      <alignment horizontal="center" vertical="center"/>
      <protection locked="0"/>
    </xf>
    <xf numFmtId="3" fontId="22" fillId="0" borderId="6" xfId="16" applyNumberFormat="1" applyFont="1" applyBorder="1" applyProtection="1">
      <alignment horizontal="right" vertical="center"/>
      <protection locked="0"/>
    </xf>
    <xf numFmtId="3" fontId="1" fillId="0" borderId="6" xfId="144" applyNumberFormat="1" applyBorder="1" applyAlignment="1" applyProtection="1">
      <alignment horizontal="right" vertical="center"/>
      <protection locked="0"/>
    </xf>
    <xf numFmtId="0" fontId="45" fillId="0" borderId="6" xfId="0" applyFont="1" applyBorder="1" applyAlignment="1" applyProtection="1">
      <alignment vertical="center" wrapText="1"/>
      <protection locked="0"/>
    </xf>
    <xf numFmtId="0" fontId="22" fillId="0" borderId="1" xfId="16" applyNumberFormat="1" applyFont="1" applyAlignment="1" applyProtection="1">
      <alignment horizontal="center" vertical="center" wrapText="1"/>
      <protection locked="0"/>
    </xf>
    <xf numFmtId="0" fontId="22" fillId="0" borderId="1" xfId="16" applyNumberFormat="1" applyFont="1" applyAlignment="1" applyProtection="1">
      <alignment horizontal="left" vertical="center" wrapText="1"/>
      <protection locked="0"/>
    </xf>
    <xf numFmtId="3" fontId="57" fillId="0" borderId="6" xfId="0" applyNumberFormat="1" applyFont="1" applyBorder="1" applyAlignment="1" applyProtection="1">
      <alignment horizontal="right" wrapText="1"/>
      <protection locked="0"/>
    </xf>
    <xf numFmtId="3" fontId="57" fillId="0" borderId="6" xfId="0" quotePrefix="1" applyNumberFormat="1" applyFont="1" applyBorder="1" applyAlignment="1" applyProtection="1">
      <alignment horizontal="right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89" fillId="0" borderId="20" xfId="4" quotePrefix="1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 applyAlignment="1"/>
    <xf numFmtId="0" fontId="6" fillId="0" borderId="0" xfId="4" applyFont="1" applyAlignment="1">
      <alignment horizontal="center" vertical="center" wrapText="1"/>
    </xf>
    <xf numFmtId="0" fontId="90" fillId="0" borderId="0" xfId="4" applyFont="1" applyAlignment="1"/>
    <xf numFmtId="0" fontId="48" fillId="0" borderId="12" xfId="0" applyFont="1" applyBorder="1" applyAlignment="1"/>
    <xf numFmtId="0" fontId="48" fillId="0" borderId="0" xfId="0" applyFont="1" applyAlignme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5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Normalno 2" xfId="144" xr:uid="{3E2F1B29-C357-4707-941C-BB34DCBF384C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7" zoomScaleNormal="100" workbookViewId="0">
      <selection activeCell="D29" sqref="D29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13" t="s">
        <v>3185</v>
      </c>
      <c r="D1" s="314"/>
      <c r="E1" s="314"/>
      <c r="F1" s="314"/>
      <c r="G1" s="31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16" t="s">
        <v>3186</v>
      </c>
      <c r="D2" s="317"/>
      <c r="E2" s="317"/>
      <c r="F2" s="317"/>
      <c r="G2" s="318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16" t="s">
        <v>3187</v>
      </c>
      <c r="D3" s="317"/>
      <c r="E3" s="317"/>
      <c r="F3" s="317"/>
      <c r="G3" s="318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19" t="s">
        <v>3188</v>
      </c>
      <c r="D4" s="317"/>
      <c r="E4" s="317"/>
      <c r="F4" s="317"/>
      <c r="G4" s="318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16" t="s">
        <v>3189</v>
      </c>
      <c r="D5" s="317"/>
      <c r="E5" s="317"/>
      <c r="F5" s="317"/>
      <c r="G5" s="318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22" t="s">
        <v>30</v>
      </c>
      <c r="C7" s="322"/>
      <c r="D7" s="322"/>
      <c r="E7" s="323"/>
      <c r="F7" s="323"/>
      <c r="G7" s="323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22" t="s">
        <v>37</v>
      </c>
      <c r="C9" s="322"/>
      <c r="D9" s="322"/>
      <c r="E9" s="323"/>
      <c r="F9" s="323"/>
      <c r="G9" s="323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22" t="s">
        <v>44</v>
      </c>
      <c r="C11" s="322"/>
      <c r="D11" s="322"/>
      <c r="E11" s="323"/>
      <c r="F11" s="323"/>
      <c r="G11" s="323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26">
        <v>4369694</v>
      </c>
      <c r="D14" s="226">
        <v>4290375</v>
      </c>
      <c r="E14" s="56">
        <f>'A.1 PRIHODI I RASHODI EK'!F11</f>
        <v>5350245</v>
      </c>
      <c r="F14" s="56">
        <f>'A.1 PRIHODI I RASHODI EK'!G11</f>
        <v>5016512</v>
      </c>
      <c r="G14" s="56">
        <f>'A.1 PRIHODI I RASHODI EK'!H11</f>
        <v>5057050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26">
        <v>0</v>
      </c>
      <c r="D15" s="226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4369694</v>
      </c>
      <c r="D16" s="53">
        <f>SUM(D14:D15)</f>
        <v>4290375</v>
      </c>
      <c r="E16" s="53">
        <f>SUM(E14:E15)</f>
        <v>5350245</v>
      </c>
      <c r="F16" s="53">
        <f>+F14+F15</f>
        <v>5016512</v>
      </c>
      <c r="G16" s="53">
        <f>+G14+G15</f>
        <v>5057050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3">
        <v>4265967</v>
      </c>
      <c r="D17" s="223">
        <v>4264686</v>
      </c>
      <c r="E17" s="61">
        <f>'A.1 PRIHODI I RASHODI EK'!F27</f>
        <v>5066493</v>
      </c>
      <c r="F17" s="61">
        <f>'A.1 PRIHODI I RASHODI EK'!G27</f>
        <v>5104354</v>
      </c>
      <c r="G17" s="61">
        <f>'A.1 PRIHODI I RASHODI EK'!H27</f>
        <v>5144873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3">
        <v>102158</v>
      </c>
      <c r="D18" s="223">
        <v>52489</v>
      </c>
      <c r="E18" s="61">
        <f>'A.1 PRIHODI I RASHODI EK'!F35</f>
        <v>156972</v>
      </c>
      <c r="F18" s="61">
        <f>'A.1 PRIHODI I RASHODI EK'!G35</f>
        <v>134393</v>
      </c>
      <c r="G18" s="61">
        <f>'A.1 PRIHODI I RASHODI EK'!H35</f>
        <v>140141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4368125</v>
      </c>
      <c r="D19" s="60">
        <f>SUM(D17:D18)</f>
        <v>4317175</v>
      </c>
      <c r="E19" s="60">
        <f>SUM(E17:E18)</f>
        <v>5223465</v>
      </c>
      <c r="F19" s="60">
        <f>+F17+F18</f>
        <v>5238747</v>
      </c>
      <c r="G19" s="60">
        <f>+G17+G18</f>
        <v>5285014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.75">
      <c r="A20" s="52"/>
      <c r="B20" s="52" t="s">
        <v>84</v>
      </c>
      <c r="C20" s="53">
        <f>+C16-C19</f>
        <v>1569</v>
      </c>
      <c r="D20" s="53">
        <f>+D16-D19</f>
        <v>-26800</v>
      </c>
      <c r="E20" s="53">
        <f>+E16-E19</f>
        <v>126780</v>
      </c>
      <c r="F20" s="53">
        <f>+F16-F19</f>
        <v>-222235</v>
      </c>
      <c r="G20" s="53">
        <f>+G16-G19</f>
        <v>-227964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20"/>
      <c r="C21" s="320"/>
      <c r="D21" s="320"/>
      <c r="E21" s="321"/>
      <c r="F21" s="321"/>
      <c r="G21" s="321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8">
      <c r="B22" s="322" t="s">
        <v>90</v>
      </c>
      <c r="C22" s="322"/>
      <c r="D22" s="322"/>
      <c r="E22" s="323"/>
      <c r="F22" s="323"/>
      <c r="G22" s="323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26"/>
      <c r="D25" s="226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26"/>
      <c r="D26" s="226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3">
        <v>25231</v>
      </c>
      <c r="D28" s="223">
        <v>26800</v>
      </c>
      <c r="E28" s="61">
        <f>+'Unos prijenosa'!D5</f>
        <v>440530</v>
      </c>
      <c r="F28" s="61">
        <f>+'Unos prijenosa'!D13</f>
        <v>567310</v>
      </c>
      <c r="G28" s="61">
        <f>+'Unos prijenosa'!D21</f>
        <v>345075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4">
        <v>-26800</v>
      </c>
      <c r="D29" s="224"/>
      <c r="E29" s="64">
        <f>+'Unos prijenosa'!D7</f>
        <v>-567310</v>
      </c>
      <c r="F29" s="64">
        <f>+'Unos prijenosa'!D15</f>
        <v>-345075</v>
      </c>
      <c r="G29" s="65">
        <f>+'Unos prijenosa'!D23</f>
        <v>-117111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-1569</v>
      </c>
      <c r="D30" s="60">
        <f>+D27+D28+D29</f>
        <v>26800</v>
      </c>
      <c r="E30" s="60">
        <f>+E27+E28+E29</f>
        <v>-126780</v>
      </c>
      <c r="F30" s="60">
        <f>+F27+F28+F29</f>
        <v>222235</v>
      </c>
      <c r="G30" s="60">
        <f>+G27+G28+G29</f>
        <v>227964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.75">
      <c r="B31" s="320"/>
      <c r="C31" s="320"/>
      <c r="D31" s="320"/>
      <c r="E31" s="321"/>
      <c r="F31" s="321"/>
      <c r="G31" s="321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35" t="s">
        <v>1681</v>
      </c>
      <c r="C2" s="335"/>
      <c r="D2" s="335"/>
      <c r="E2" s="335"/>
      <c r="F2" s="335"/>
      <c r="G2" s="335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1" t="s">
        <v>1683</v>
      </c>
      <c r="C6" s="211">
        <f>C8+C11+C14</f>
        <v>0</v>
      </c>
      <c r="D6" s="211">
        <f>D8+D11+D14</f>
        <v>0</v>
      </c>
      <c r="E6" s="211">
        <f>+E7+E10</f>
        <v>0</v>
      </c>
      <c r="F6" s="211">
        <f>+F7+F10</f>
        <v>0</v>
      </c>
      <c r="G6" s="211">
        <f>+G7+G10</f>
        <v>0</v>
      </c>
      <c r="H6" s="193" t="str">
        <f>'OPĆI DIO'!$C$1</f>
        <v>2217 SVEUČILIŠTE U RIJECI, PRAVNI FAKULTET</v>
      </c>
    </row>
    <row r="7" spans="1:9" s="212" customFormat="1">
      <c r="A7" s="212">
        <v>43</v>
      </c>
      <c r="B7" s="210" t="s">
        <v>1684</v>
      </c>
      <c r="C7" s="213">
        <f>C8</f>
        <v>0</v>
      </c>
      <c r="D7" s="213">
        <f>D8</f>
        <v>0</v>
      </c>
      <c r="E7" s="213">
        <f>E8+E9</f>
        <v>0</v>
      </c>
      <c r="F7" s="213">
        <f>F8+F9</f>
        <v>0</v>
      </c>
      <c r="G7" s="213">
        <f>G8+G9</f>
        <v>0</v>
      </c>
      <c r="H7" s="193" t="str">
        <f>'OPĆI DIO'!$C$1</f>
        <v>2217 SVEUČILIŠTE U RIJECI, PRAVNI FAKULTET</v>
      </c>
    </row>
    <row r="8" spans="1:9" s="174" customFormat="1">
      <c r="A8" s="174">
        <v>81</v>
      </c>
      <c r="B8" s="171" t="s">
        <v>1561</v>
      </c>
      <c r="C8" s="225"/>
      <c r="D8" s="225"/>
      <c r="E8" s="206">
        <f>SUMIF('Unos prihoda i primitaka'!$N$3:$N$505,$A8,'Unos prihoda i primitaka'!I$3:I$505)</f>
        <v>0</v>
      </c>
      <c r="F8" s="206">
        <f>SUMIF('Unos prihoda i primitaka'!$N$3:$N$505,$A8,'Unos prihoda i primitaka'!J$3:J$505)</f>
        <v>0</v>
      </c>
      <c r="G8" s="206">
        <f>SUMIF('Unos prihoda i primitaka'!$N$3:$N$505,$A8,'Unos prihoda i primitaka'!K$3:K$505)</f>
        <v>0</v>
      </c>
      <c r="H8" s="193" t="str">
        <f>'OPĆI DIO'!$C$1</f>
        <v>2217 SVEUČILIŠTE U RIJECI, PRAVNI FAKULTET</v>
      </c>
    </row>
    <row r="9" spans="1:9" s="174" customFormat="1">
      <c r="A9" s="174">
        <v>83</v>
      </c>
      <c r="B9" s="171" t="s">
        <v>1561</v>
      </c>
      <c r="C9" s="225"/>
      <c r="D9" s="225"/>
      <c r="E9" s="206">
        <f>SUMIF('Unos prihoda i primitaka'!$N$3:$N$505,$A9,'Unos prihoda i primitaka'!I$3:I$505)</f>
        <v>0</v>
      </c>
      <c r="F9" s="206">
        <f>SUMIF('Unos prihoda i primitaka'!$N$3:$N$505,$A9,'Unos prihoda i primitaka'!J$3:J$505)</f>
        <v>0</v>
      </c>
      <c r="G9" s="206">
        <f>SUMIF('Unos prihoda i primitaka'!$N$3:$N$505,$A9,'Unos prihoda i primitaka'!K$3:K$505)</f>
        <v>0</v>
      </c>
      <c r="H9" s="193" t="str">
        <f>'OPĆI DIO'!$C$1</f>
        <v>2217 SVEUČILIŠTE U RIJECI, PRAVNI FAKULTET</v>
      </c>
    </row>
    <row r="10" spans="1:9" s="212" customFormat="1">
      <c r="A10" s="212">
        <v>81</v>
      </c>
      <c r="B10" s="170" t="s">
        <v>1685</v>
      </c>
      <c r="C10" s="213">
        <f>C11</f>
        <v>0</v>
      </c>
      <c r="D10" s="213">
        <f>D11</f>
        <v>0</v>
      </c>
      <c r="E10" s="213">
        <f>E11</f>
        <v>0</v>
      </c>
      <c r="F10" s="213">
        <f>F11</f>
        <v>0</v>
      </c>
      <c r="G10" s="213">
        <f>G11</f>
        <v>0</v>
      </c>
      <c r="H10" s="193" t="str">
        <f>'OPĆI DIO'!$C$1</f>
        <v>2217 SVEUČILIŠTE U RIJECI, PRAVNI FAKULTET</v>
      </c>
    </row>
    <row r="11" spans="1:9" s="174" customFormat="1">
      <c r="A11" s="174">
        <v>84</v>
      </c>
      <c r="B11" s="171" t="s">
        <v>1686</v>
      </c>
      <c r="C11" s="225"/>
      <c r="D11" s="225"/>
      <c r="E11" s="206">
        <f>SUMIF('Unos prihoda i primitaka'!$N$3:$N$505,$A11,'Unos prihoda i primitaka'!I$3:I$505)</f>
        <v>0</v>
      </c>
      <c r="F11" s="206">
        <f>SUMIF('Unos prihoda i primitaka'!$N$3:$N$505,$A11,'Unos prihoda i primitaka'!J$3:J$505)</f>
        <v>0</v>
      </c>
      <c r="G11" s="206">
        <f>SUMIF('Unos prihoda i primitaka'!$N$3:$N$505,$A11,'Unos prihoda i primitaka'!K$3:K$505)</f>
        <v>0</v>
      </c>
      <c r="H11" s="193" t="str">
        <f>'OPĆI DIO'!$C$1</f>
        <v>2217 SVEUČILIŠTE U RIJECI, PRAVNI FAKULTET</v>
      </c>
    </row>
    <row r="12" spans="1:9">
      <c r="B12" s="221" t="s">
        <v>1687</v>
      </c>
      <c r="C12" s="222">
        <f t="shared" ref="C12:G13" si="0">C13</f>
        <v>0</v>
      </c>
      <c r="D12" s="222">
        <f t="shared" si="0"/>
        <v>0</v>
      </c>
      <c r="E12" s="222">
        <f t="shared" si="0"/>
        <v>0</v>
      </c>
      <c r="F12" s="222">
        <f t="shared" si="0"/>
        <v>0</v>
      </c>
      <c r="G12" s="222">
        <f t="shared" si="0"/>
        <v>0</v>
      </c>
      <c r="H12" s="193" t="str">
        <f>'OPĆI DIO'!$C$1</f>
        <v>2217 SVEUČILIŠTE U RIJECI, PRAVNI FAKULTET</v>
      </c>
    </row>
    <row r="13" spans="1:9" s="212" customFormat="1">
      <c r="B13" s="210" t="s">
        <v>1558</v>
      </c>
      <c r="C13" s="213">
        <f t="shared" si="0"/>
        <v>0</v>
      </c>
      <c r="D13" s="213">
        <f t="shared" si="0"/>
        <v>0</v>
      </c>
      <c r="E13" s="213">
        <f t="shared" si="0"/>
        <v>0</v>
      </c>
      <c r="F13" s="213">
        <f t="shared" si="0"/>
        <v>0</v>
      </c>
      <c r="G13" s="213">
        <f t="shared" si="0"/>
        <v>0</v>
      </c>
      <c r="H13" s="193" t="str">
        <f>'OPĆI DIO'!$C$1</f>
        <v>2217 SVEUČILIŠTE U RIJECI, PRAVNI FAKULTET</v>
      </c>
    </row>
    <row r="14" spans="1:9" s="174" customFormat="1">
      <c r="A14" s="174">
        <v>5</v>
      </c>
      <c r="B14" s="171" t="s">
        <v>1558</v>
      </c>
      <c r="C14" s="225"/>
      <c r="D14" s="225"/>
      <c r="E14" s="206">
        <f>SUMIF('Unos rashoda i izdataka'!$T$3:$T$501,$A14,'Unos rashoda i izdataka'!K$3:K$501)+SUMIF('Unos rashoda P4'!$V$3:$V$501,$A14,'Unos rashoda P4'!I$3:I$501)</f>
        <v>0</v>
      </c>
      <c r="F14" s="206">
        <f>SUMIF('Unos rashoda i izdataka'!$T$3:$T$501,$A14,'Unos rashoda i izdataka'!L$3:L$501)+SUMIF('Unos rashoda P4'!$V$3:$V$501,$A14,'Unos rashoda P4'!J$3:J$501)</f>
        <v>0</v>
      </c>
      <c r="G14" s="206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2217 SVEUČILIŠTE U RIJECI, PRAVNI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27" t="s">
        <v>1689</v>
      </c>
      <c r="C1" s="100"/>
      <c r="D1" s="100"/>
    </row>
    <row r="2" spans="1:10">
      <c r="A2" s="231" t="s">
        <v>1690</v>
      </c>
      <c r="B2" s="232" t="s">
        <v>1691</v>
      </c>
      <c r="C2" s="232"/>
      <c r="D2" s="232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hidden="1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5"/>
      <c r="J141" s="265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5"/>
      <c r="J142" s="265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5"/>
      <c r="J143" s="265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5"/>
      <c r="J144" s="265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238</v>
      </c>
      <c r="B156" s="121" t="s">
        <v>1709</v>
      </c>
      <c r="C156" s="121" t="s">
        <v>1705</v>
      </c>
      <c r="D156" s="121" t="s">
        <v>1706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924</v>
      </c>
      <c r="F157" s="121" t="s">
        <v>925</v>
      </c>
      <c r="G157" s="129" t="s">
        <v>665</v>
      </c>
      <c r="H157" s="121" t="s">
        <v>666</v>
      </c>
      <c r="I157" s="124"/>
      <c r="J157" s="124"/>
    </row>
    <row r="158" spans="1:10">
      <c r="A158" s="121"/>
      <c r="B158" s="121"/>
      <c r="C158" s="121"/>
      <c r="D158" s="121"/>
      <c r="E158" s="121" t="s">
        <v>933</v>
      </c>
      <c r="F158" s="121" t="s">
        <v>790</v>
      </c>
      <c r="G158" s="129" t="s">
        <v>665</v>
      </c>
      <c r="H158" s="121" t="s">
        <v>666</v>
      </c>
      <c r="I158" s="124"/>
      <c r="J158" s="124"/>
    </row>
    <row r="159" spans="1:10">
      <c r="A159" s="121"/>
      <c r="B159" s="121"/>
      <c r="C159" s="121"/>
      <c r="D159" s="121"/>
      <c r="E159" s="121" t="s">
        <v>948</v>
      </c>
      <c r="F159" s="121" t="s">
        <v>949</v>
      </c>
      <c r="G159" s="129" t="s">
        <v>665</v>
      </c>
      <c r="H159" s="121" t="s">
        <v>666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951</v>
      </c>
      <c r="F160" s="129" t="s">
        <v>952</v>
      </c>
      <c r="G160" s="129" t="s">
        <v>665</v>
      </c>
      <c r="H160" s="129" t="s">
        <v>666</v>
      </c>
      <c r="I160" s="265"/>
      <c r="J160" s="265"/>
    </row>
    <row r="161" spans="1:10" s="113" customFormat="1">
      <c r="A161" s="129"/>
      <c r="B161" s="129"/>
      <c r="C161" s="129"/>
      <c r="D161" s="129"/>
      <c r="E161" s="129" t="s">
        <v>664</v>
      </c>
      <c r="F161" s="129" t="s">
        <v>659</v>
      </c>
      <c r="G161" s="129" t="s">
        <v>665</v>
      </c>
      <c r="H161" s="129" t="s">
        <v>666</v>
      </c>
      <c r="I161" s="265"/>
      <c r="J161" s="265"/>
    </row>
    <row r="162" spans="1:10" s="113" customFormat="1">
      <c r="A162" s="129"/>
      <c r="B162" s="129"/>
      <c r="C162" s="129"/>
      <c r="D162" s="129"/>
      <c r="E162" s="129" t="s">
        <v>995</v>
      </c>
      <c r="F162" s="129" t="s">
        <v>662</v>
      </c>
      <c r="G162" s="129" t="s">
        <v>665</v>
      </c>
      <c r="H162" s="129" t="s">
        <v>666</v>
      </c>
      <c r="I162" s="265"/>
      <c r="J162" s="265"/>
    </row>
    <row r="163" spans="1:10">
      <c r="A163" s="121"/>
      <c r="B163" s="121"/>
      <c r="C163" s="121"/>
      <c r="D163" s="121"/>
      <c r="E163" s="121" t="s">
        <v>954</v>
      </c>
      <c r="F163" s="121" t="s">
        <v>955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1203</v>
      </c>
      <c r="F164" s="121" t="s">
        <v>1204</v>
      </c>
      <c r="G164" s="129" t="s">
        <v>665</v>
      </c>
      <c r="H164" s="121" t="s">
        <v>666</v>
      </c>
      <c r="I164" s="124"/>
      <c r="J164" s="124"/>
    </row>
    <row r="165" spans="1:10">
      <c r="A165" s="121"/>
      <c r="B165" s="121"/>
      <c r="C165" s="121"/>
      <c r="D165" s="121"/>
      <c r="E165" s="121" t="s">
        <v>1205</v>
      </c>
      <c r="F165" s="121" t="s">
        <v>1206</v>
      </c>
      <c r="G165" s="129" t="s">
        <v>665</v>
      </c>
      <c r="H165" s="121" t="s">
        <v>666</v>
      </c>
      <c r="I165" s="124"/>
      <c r="J165" s="124"/>
    </row>
    <row r="166" spans="1:10">
      <c r="A166" s="121"/>
      <c r="B166" s="121"/>
      <c r="C166" s="121"/>
      <c r="D166" s="121"/>
      <c r="E166" s="121" t="s">
        <v>1207</v>
      </c>
      <c r="F166" s="121" t="s">
        <v>1208</v>
      </c>
      <c r="G166" s="129" t="s">
        <v>665</v>
      </c>
      <c r="H166" s="121" t="s">
        <v>666</v>
      </c>
      <c r="I166" s="124"/>
      <c r="J166" s="124"/>
    </row>
    <row r="167" spans="1:10">
      <c r="A167" s="121"/>
      <c r="B167" s="121"/>
      <c r="C167" s="121"/>
      <c r="D167" s="121"/>
      <c r="E167" s="121" t="s">
        <v>1209</v>
      </c>
      <c r="F167" s="121" t="s">
        <v>1210</v>
      </c>
      <c r="G167" s="129" t="s">
        <v>665</v>
      </c>
      <c r="H167" s="121" t="s">
        <v>666</v>
      </c>
      <c r="I167" s="124"/>
      <c r="J167" s="124"/>
    </row>
    <row r="168" spans="1:10">
      <c r="A168" s="121"/>
      <c r="B168" s="121"/>
      <c r="C168" s="121"/>
      <c r="D168" s="121"/>
      <c r="E168" s="121" t="s">
        <v>1213</v>
      </c>
      <c r="F168" s="121" t="s">
        <v>1214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1215</v>
      </c>
      <c r="F169" s="121" t="s">
        <v>1216</v>
      </c>
      <c r="G169" s="129" t="s">
        <v>665</v>
      </c>
      <c r="H169" s="121" t="s">
        <v>666</v>
      </c>
      <c r="I169" s="124"/>
      <c r="J169" s="124"/>
    </row>
    <row r="170" spans="1:10">
      <c r="A170" s="121" t="s">
        <v>300</v>
      </c>
      <c r="B170" s="121" t="s">
        <v>1710</v>
      </c>
      <c r="C170" s="121" t="s">
        <v>1705</v>
      </c>
      <c r="D170" s="121" t="s">
        <v>1706</v>
      </c>
      <c r="E170" s="121" t="s">
        <v>1046</v>
      </c>
      <c r="F170" s="121" t="s">
        <v>1047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1293</v>
      </c>
      <c r="F171" s="121" t="s">
        <v>1294</v>
      </c>
      <c r="G171" s="129" t="s">
        <v>665</v>
      </c>
      <c r="H171" s="121" t="s">
        <v>666</v>
      </c>
      <c r="I171" s="124"/>
      <c r="J171" s="124"/>
    </row>
    <row r="172" spans="1:10">
      <c r="A172" s="121" t="s">
        <v>1711</v>
      </c>
      <c r="B172" s="121" t="s">
        <v>1712</v>
      </c>
      <c r="C172" s="121" t="s">
        <v>1705</v>
      </c>
      <c r="D172" s="121" t="s">
        <v>1706</v>
      </c>
      <c r="E172" s="121" t="s">
        <v>927</v>
      </c>
      <c r="F172" s="121" t="s">
        <v>928</v>
      </c>
      <c r="G172" s="129" t="s">
        <v>706</v>
      </c>
      <c r="H172" s="121" t="s">
        <v>707</v>
      </c>
      <c r="I172" s="124"/>
      <c r="J172" s="124"/>
    </row>
    <row r="173" spans="1:10">
      <c r="A173" s="121"/>
      <c r="B173" s="121"/>
      <c r="C173" s="121"/>
      <c r="D173" s="121"/>
      <c r="E173" s="121" t="s">
        <v>935</v>
      </c>
      <c r="F173" s="121" t="s">
        <v>936</v>
      </c>
      <c r="G173" s="129" t="s">
        <v>706</v>
      </c>
      <c r="H173" s="121" t="s">
        <v>707</v>
      </c>
      <c r="I173" s="124"/>
      <c r="J173" s="124"/>
    </row>
    <row r="174" spans="1:10">
      <c r="A174" s="121"/>
      <c r="B174" s="121"/>
      <c r="C174" s="121"/>
      <c r="D174" s="121"/>
      <c r="E174" s="121" t="s">
        <v>938</v>
      </c>
      <c r="F174" s="121" t="s">
        <v>939</v>
      </c>
      <c r="G174" s="129" t="s">
        <v>706</v>
      </c>
      <c r="H174" s="121" t="s">
        <v>707</v>
      </c>
      <c r="I174" s="124"/>
      <c r="J174" s="124"/>
    </row>
    <row r="175" spans="1:10">
      <c r="A175" s="121"/>
      <c r="B175" s="121"/>
      <c r="C175" s="121"/>
      <c r="D175" s="121"/>
      <c r="E175" s="121" t="s">
        <v>944</v>
      </c>
      <c r="F175" s="121" t="s">
        <v>790</v>
      </c>
      <c r="G175" s="129" t="s">
        <v>706</v>
      </c>
      <c r="H175" s="121" t="s">
        <v>707</v>
      </c>
      <c r="I175" s="124"/>
      <c r="J175" s="124"/>
    </row>
    <row r="176" spans="1:10">
      <c r="A176" s="121"/>
      <c r="B176" s="121"/>
      <c r="C176" s="121"/>
      <c r="D176" s="121"/>
      <c r="E176" s="121" t="s">
        <v>1201</v>
      </c>
      <c r="F176" s="121" t="s">
        <v>1202</v>
      </c>
      <c r="G176" s="129" t="s">
        <v>706</v>
      </c>
      <c r="H176" s="121" t="s">
        <v>707</v>
      </c>
      <c r="I176" s="124"/>
      <c r="J176" s="124"/>
    </row>
    <row r="177" spans="1:10">
      <c r="A177" s="121"/>
      <c r="B177" s="121"/>
      <c r="C177" s="121"/>
      <c r="D177" s="121"/>
      <c r="E177" s="121" t="s">
        <v>1211</v>
      </c>
      <c r="F177" s="121" t="s">
        <v>1212</v>
      </c>
      <c r="G177" s="129" t="s">
        <v>706</v>
      </c>
      <c r="H177" s="121" t="s">
        <v>707</v>
      </c>
      <c r="I177" s="124"/>
      <c r="J177" s="124"/>
    </row>
    <row r="178" spans="1:10">
      <c r="A178" s="121" t="s">
        <v>1713</v>
      </c>
      <c r="B178" s="121" t="s">
        <v>1714</v>
      </c>
      <c r="C178" s="121" t="s">
        <v>1707</v>
      </c>
      <c r="D178" s="121" t="s">
        <v>1708</v>
      </c>
      <c r="E178" s="121" t="s">
        <v>960</v>
      </c>
      <c r="F178" s="121" t="s">
        <v>961</v>
      </c>
      <c r="G178" s="129" t="s">
        <v>962</v>
      </c>
      <c r="H178" s="121" t="s">
        <v>963</v>
      </c>
      <c r="I178" s="124"/>
      <c r="J178" s="124"/>
    </row>
    <row r="179" spans="1:10">
      <c r="A179" s="121"/>
      <c r="B179" s="121"/>
      <c r="C179" s="121"/>
      <c r="D179" s="121"/>
      <c r="E179" s="121" t="s">
        <v>965</v>
      </c>
      <c r="F179" s="121" t="s">
        <v>966</v>
      </c>
      <c r="G179" s="129" t="s">
        <v>962</v>
      </c>
      <c r="H179" s="121" t="s">
        <v>963</v>
      </c>
      <c r="I179" s="124"/>
      <c r="J179" s="124"/>
    </row>
    <row r="180" spans="1:10">
      <c r="A180" s="121"/>
      <c r="B180" s="121"/>
      <c r="C180" s="121"/>
      <c r="D180" s="121"/>
      <c r="E180" s="121" t="s">
        <v>967</v>
      </c>
      <c r="F180" s="121" t="s">
        <v>968</v>
      </c>
      <c r="G180" s="129" t="s">
        <v>969</v>
      </c>
      <c r="H180" s="121" t="s">
        <v>970</v>
      </c>
      <c r="I180" s="124"/>
      <c r="J180" s="124"/>
    </row>
    <row r="181" spans="1:10">
      <c r="A181" s="121"/>
      <c r="B181" s="121"/>
      <c r="C181" s="121"/>
      <c r="D181" s="121"/>
      <c r="E181" s="121" t="s">
        <v>975</v>
      </c>
      <c r="F181" s="121" t="s">
        <v>976</v>
      </c>
      <c r="G181" s="129" t="s">
        <v>962</v>
      </c>
      <c r="H181" s="121" t="s">
        <v>963</v>
      </c>
      <c r="I181" s="124"/>
      <c r="J181" s="124"/>
    </row>
    <row r="182" spans="1:10">
      <c r="A182" s="121"/>
      <c r="B182" s="121"/>
      <c r="C182" s="121"/>
      <c r="D182" s="121"/>
      <c r="E182" s="121" t="s">
        <v>978</v>
      </c>
      <c r="F182" s="121" t="s">
        <v>979</v>
      </c>
      <c r="G182" s="129" t="s">
        <v>962</v>
      </c>
      <c r="H182" s="121" t="s">
        <v>963</v>
      </c>
      <c r="I182" s="124"/>
      <c r="J182" s="124"/>
    </row>
    <row r="183" spans="1:10">
      <c r="A183" s="121"/>
      <c r="B183" s="121"/>
      <c r="C183" s="121"/>
      <c r="D183" s="121"/>
      <c r="E183" s="121" t="s">
        <v>981</v>
      </c>
      <c r="F183" s="121" t="s">
        <v>982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987</v>
      </c>
      <c r="F184" s="121" t="s">
        <v>988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990</v>
      </c>
      <c r="F185" s="121" t="s">
        <v>991</v>
      </c>
      <c r="G185" s="129" t="s">
        <v>962</v>
      </c>
      <c r="H185" s="121" t="s">
        <v>963</v>
      </c>
      <c r="I185" s="124"/>
      <c r="J185" s="124"/>
    </row>
    <row r="186" spans="1:10">
      <c r="A186" s="121"/>
      <c r="B186" s="121"/>
      <c r="C186" s="121"/>
      <c r="D186" s="121"/>
      <c r="E186" s="121" t="s">
        <v>1173</v>
      </c>
      <c r="F186" s="121" t="s">
        <v>1174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1219</v>
      </c>
      <c r="F187" s="121" t="s">
        <v>1220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1221</v>
      </c>
      <c r="F188" s="121" t="s">
        <v>1222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1225</v>
      </c>
      <c r="F189" s="121" t="s">
        <v>1226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1228</v>
      </c>
      <c r="F190" s="121" t="s">
        <v>1229</v>
      </c>
      <c r="G190" s="129" t="s">
        <v>962</v>
      </c>
      <c r="H190" s="121" t="s">
        <v>963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678</v>
      </c>
      <c r="H191" s="121" t="s">
        <v>679</v>
      </c>
      <c r="I191" s="124"/>
      <c r="J191" s="124"/>
    </row>
    <row r="192" spans="1:10">
      <c r="A192" s="121"/>
      <c r="B192" s="121"/>
      <c r="C192" s="121"/>
      <c r="D192" s="121"/>
      <c r="E192" s="121" t="s">
        <v>1230</v>
      </c>
      <c r="F192" s="121" t="s">
        <v>1231</v>
      </c>
      <c r="G192" s="129" t="s">
        <v>962</v>
      </c>
      <c r="H192" s="121" t="s">
        <v>963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678</v>
      </c>
      <c r="H193" s="121" t="s">
        <v>679</v>
      </c>
      <c r="I193" s="124"/>
      <c r="J193" s="124"/>
    </row>
    <row r="194" spans="1:10">
      <c r="A194" s="121" t="s">
        <v>1715</v>
      </c>
      <c r="B194" s="121" t="s">
        <v>1716</v>
      </c>
      <c r="C194" s="121" t="s">
        <v>1705</v>
      </c>
      <c r="D194" s="121" t="s">
        <v>1706</v>
      </c>
      <c r="E194" s="121" t="s">
        <v>930</v>
      </c>
      <c r="F194" s="121" t="s">
        <v>931</v>
      </c>
      <c r="G194" s="129" t="s">
        <v>665</v>
      </c>
      <c r="H194" s="121" t="s">
        <v>666</v>
      </c>
      <c r="I194" s="124"/>
      <c r="J194" s="124"/>
    </row>
    <row r="195" spans="1:10">
      <c r="A195" s="121"/>
      <c r="B195" s="121"/>
      <c r="C195" s="121"/>
      <c r="D195" s="121"/>
      <c r="E195" s="121" t="s">
        <v>941</v>
      </c>
      <c r="F195" s="121" t="s">
        <v>942</v>
      </c>
      <c r="G195" s="129" t="s">
        <v>665</v>
      </c>
      <c r="H195" s="121" t="s">
        <v>666</v>
      </c>
      <c r="I195" s="124"/>
      <c r="J195" s="124"/>
    </row>
    <row r="196" spans="1:10">
      <c r="A196" s="121"/>
      <c r="B196" s="121"/>
      <c r="C196" s="121"/>
      <c r="D196" s="121"/>
      <c r="E196" s="121" t="s">
        <v>946</v>
      </c>
      <c r="F196" s="121" t="s">
        <v>790</v>
      </c>
      <c r="G196" s="129" t="s">
        <v>665</v>
      </c>
      <c r="H196" s="121" t="s">
        <v>666</v>
      </c>
      <c r="I196" s="124"/>
      <c r="J196" s="124"/>
    </row>
    <row r="197" spans="1:10">
      <c r="A197" s="121" t="s">
        <v>1717</v>
      </c>
      <c r="B197" s="121" t="s">
        <v>1718</v>
      </c>
      <c r="C197" s="121" t="s">
        <v>1707</v>
      </c>
      <c r="D197" s="121" t="s">
        <v>1708</v>
      </c>
      <c r="E197" s="121" t="s">
        <v>972</v>
      </c>
      <c r="F197" s="121" t="s">
        <v>973</v>
      </c>
      <c r="G197" s="129" t="s">
        <v>962</v>
      </c>
      <c r="H197" s="121" t="s">
        <v>963</v>
      </c>
      <c r="I197" s="124"/>
      <c r="J197" s="124"/>
    </row>
    <row r="198" spans="1:10">
      <c r="A198" s="121"/>
      <c r="B198" s="121"/>
      <c r="C198" s="121"/>
      <c r="D198" s="121"/>
      <c r="E198" s="121" t="s">
        <v>984</v>
      </c>
      <c r="F198" s="121" t="s">
        <v>985</v>
      </c>
      <c r="G198" s="129" t="s">
        <v>962</v>
      </c>
      <c r="H198" s="121" t="s">
        <v>963</v>
      </c>
      <c r="I198" s="124"/>
      <c r="J198" s="124"/>
    </row>
    <row r="199" spans="1:10">
      <c r="A199" s="121"/>
      <c r="B199" s="121"/>
      <c r="C199" s="121"/>
      <c r="D199" s="121"/>
      <c r="E199" s="121" t="s">
        <v>993</v>
      </c>
      <c r="F199" s="121" t="s">
        <v>790</v>
      </c>
      <c r="G199" s="129" t="s">
        <v>962</v>
      </c>
      <c r="H199" s="121" t="s">
        <v>963</v>
      </c>
      <c r="I199" s="124"/>
      <c r="J199" s="124"/>
    </row>
    <row r="200" spans="1:10">
      <c r="A200" s="121"/>
      <c r="B200" s="121"/>
      <c r="C200" s="121"/>
      <c r="D200" s="121"/>
      <c r="E200" s="121" t="s">
        <v>1217</v>
      </c>
      <c r="F200" s="121" t="s">
        <v>1218</v>
      </c>
      <c r="G200" s="129" t="s">
        <v>962</v>
      </c>
      <c r="H200" s="121" t="s">
        <v>963</v>
      </c>
      <c r="I200" s="124"/>
      <c r="J200" s="124"/>
    </row>
    <row r="201" spans="1:10">
      <c r="A201" s="121"/>
      <c r="B201" s="121"/>
      <c r="C201" s="121"/>
      <c r="D201" s="121"/>
      <c r="E201" s="121" t="s">
        <v>1223</v>
      </c>
      <c r="F201" s="121" t="s">
        <v>1224</v>
      </c>
      <c r="G201" s="129" t="s">
        <v>962</v>
      </c>
      <c r="H201" s="121" t="s">
        <v>963</v>
      </c>
      <c r="I201" s="124"/>
      <c r="J201" s="124"/>
    </row>
    <row r="202" spans="1:10">
      <c r="A202" s="121"/>
      <c r="B202" s="121"/>
      <c r="C202" s="121"/>
      <c r="D202" s="121"/>
      <c r="E202" s="121" t="s">
        <v>1227</v>
      </c>
      <c r="F202" s="121" t="s">
        <v>1226</v>
      </c>
      <c r="G202" s="129" t="s">
        <v>962</v>
      </c>
      <c r="H202" s="121" t="s">
        <v>963</v>
      </c>
      <c r="I202" s="124"/>
      <c r="J202" s="124"/>
    </row>
    <row r="203" spans="1:10">
      <c r="A203" s="121" t="s">
        <v>1719</v>
      </c>
      <c r="B203" s="121" t="s">
        <v>1720</v>
      </c>
      <c r="C203" s="121" t="s">
        <v>1697</v>
      </c>
      <c r="D203" s="121" t="s">
        <v>1698</v>
      </c>
      <c r="E203" s="121" t="s">
        <v>798</v>
      </c>
      <c r="F203" s="121" t="s">
        <v>799</v>
      </c>
      <c r="G203" s="129" t="s">
        <v>678</v>
      </c>
      <c r="H203" s="121" t="s">
        <v>679</v>
      </c>
      <c r="I203" s="124"/>
      <c r="J203" s="124"/>
    </row>
    <row r="204" spans="1:10">
      <c r="A204" s="121"/>
      <c r="B204" s="121"/>
      <c r="C204" s="121"/>
      <c r="D204" s="121"/>
      <c r="E204" s="121" t="s">
        <v>812</v>
      </c>
      <c r="F204" s="121" t="s">
        <v>813</v>
      </c>
      <c r="G204" s="129" t="s">
        <v>678</v>
      </c>
      <c r="H204" s="121" t="s">
        <v>679</v>
      </c>
      <c r="I204" s="124"/>
      <c r="J204" s="124"/>
    </row>
    <row r="205" spans="1:10">
      <c r="A205" s="121"/>
      <c r="B205" s="121"/>
      <c r="C205" s="121"/>
      <c r="D205" s="121"/>
      <c r="E205" s="121" t="s">
        <v>829</v>
      </c>
      <c r="F205" s="121" t="s">
        <v>830</v>
      </c>
      <c r="G205" s="129" t="s">
        <v>678</v>
      </c>
      <c r="H205" s="121" t="s">
        <v>679</v>
      </c>
      <c r="I205" s="124"/>
      <c r="J205" s="124"/>
    </row>
    <row r="206" spans="1:10">
      <c r="A206" s="121"/>
      <c r="B206" s="121"/>
      <c r="C206" s="121"/>
      <c r="D206" s="121"/>
      <c r="E206" s="121" t="s">
        <v>1020</v>
      </c>
      <c r="F206" s="121" t="s">
        <v>1021</v>
      </c>
      <c r="G206" s="129" t="s">
        <v>678</v>
      </c>
      <c r="H206" s="121" t="s">
        <v>679</v>
      </c>
      <c r="I206" s="124"/>
      <c r="J206" s="124"/>
    </row>
    <row r="207" spans="1:10">
      <c r="A207" s="121"/>
      <c r="B207" s="121"/>
      <c r="C207" s="121"/>
      <c r="D207" s="121"/>
      <c r="E207" s="121" t="s">
        <v>1022</v>
      </c>
      <c r="F207" s="121" t="s">
        <v>1023</v>
      </c>
      <c r="G207" s="129" t="s">
        <v>678</v>
      </c>
      <c r="H207" s="121" t="s">
        <v>679</v>
      </c>
      <c r="I207" s="124"/>
      <c r="J207" s="124"/>
    </row>
    <row r="208" spans="1:10">
      <c r="A208" s="121"/>
      <c r="B208" s="121"/>
      <c r="C208" s="121"/>
      <c r="D208" s="121"/>
      <c r="E208" s="121" t="s">
        <v>1024</v>
      </c>
      <c r="F208" s="121" t="s">
        <v>1025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1062</v>
      </c>
      <c r="F209" s="121" t="s">
        <v>1063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1185</v>
      </c>
      <c r="F210" s="121" t="s">
        <v>1186</v>
      </c>
      <c r="G210" s="129" t="s">
        <v>678</v>
      </c>
      <c r="H210" s="121" t="s">
        <v>679</v>
      </c>
      <c r="I210" s="124"/>
      <c r="J210" s="124"/>
    </row>
    <row r="211" spans="1:10">
      <c r="A211" s="121" t="s">
        <v>1721</v>
      </c>
      <c r="B211" s="121" t="s">
        <v>1722</v>
      </c>
      <c r="C211" s="121" t="s">
        <v>1703</v>
      </c>
      <c r="D211" s="121" t="s">
        <v>1704</v>
      </c>
      <c r="E211" s="121" t="s">
        <v>877</v>
      </c>
      <c r="F211" s="121" t="s">
        <v>878</v>
      </c>
      <c r="G211" s="129" t="s">
        <v>652</v>
      </c>
      <c r="H211" s="121" t="s">
        <v>653</v>
      </c>
      <c r="I211" s="124"/>
      <c r="J211" s="124"/>
    </row>
    <row r="212" spans="1:10">
      <c r="A212" s="121"/>
      <c r="B212" s="121"/>
      <c r="C212" s="121"/>
      <c r="D212" s="121"/>
      <c r="E212" s="121" t="s">
        <v>888</v>
      </c>
      <c r="F212" s="121" t="s">
        <v>889</v>
      </c>
      <c r="G212" s="129" t="s">
        <v>652</v>
      </c>
      <c r="H212" s="121" t="s">
        <v>653</v>
      </c>
      <c r="I212" s="124"/>
      <c r="J212" s="124"/>
    </row>
    <row r="213" spans="1:10">
      <c r="A213" s="121"/>
      <c r="B213" s="121"/>
      <c r="C213" s="121"/>
      <c r="D213" s="121"/>
      <c r="E213" s="121" t="s">
        <v>897</v>
      </c>
      <c r="F213" s="121" t="s">
        <v>898</v>
      </c>
      <c r="G213" s="129" t="s">
        <v>652</v>
      </c>
      <c r="H213" s="121" t="s">
        <v>653</v>
      </c>
      <c r="I213" s="124"/>
      <c r="J213" s="124"/>
    </row>
    <row r="214" spans="1:10">
      <c r="A214" s="121"/>
      <c r="B214" s="121"/>
      <c r="C214" s="121"/>
      <c r="D214" s="121"/>
      <c r="E214" s="121" t="s">
        <v>900</v>
      </c>
      <c r="F214" s="121" t="s">
        <v>901</v>
      </c>
      <c r="G214" s="129" t="s">
        <v>652</v>
      </c>
      <c r="H214" s="121" t="s">
        <v>653</v>
      </c>
      <c r="I214" s="124"/>
      <c r="J214" s="124"/>
    </row>
    <row r="215" spans="1:10">
      <c r="A215" s="121"/>
      <c r="B215" s="121"/>
      <c r="C215" s="121"/>
      <c r="D215" s="121"/>
      <c r="E215" s="121" t="s">
        <v>903</v>
      </c>
      <c r="F215" s="121" t="s">
        <v>904</v>
      </c>
      <c r="G215" s="129" t="s">
        <v>652</v>
      </c>
      <c r="H215" s="121" t="s">
        <v>653</v>
      </c>
      <c r="I215" s="124"/>
      <c r="J215" s="124"/>
    </row>
    <row r="216" spans="1:10">
      <c r="A216" s="121"/>
      <c r="B216" s="121"/>
      <c r="C216" s="121"/>
      <c r="D216" s="121"/>
      <c r="E216" s="121" t="s">
        <v>906</v>
      </c>
      <c r="F216" s="121" t="s">
        <v>907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909</v>
      </c>
      <c r="F217" s="121" t="s">
        <v>910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1160</v>
      </c>
      <c r="F218" s="121" t="s">
        <v>1161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1162</v>
      </c>
      <c r="F219" s="121" t="s">
        <v>1163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1164</v>
      </c>
      <c r="F220" s="121" t="s">
        <v>830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1165</v>
      </c>
      <c r="F221" s="121" t="s">
        <v>1166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1197</v>
      </c>
      <c r="F222" s="121" t="s">
        <v>1198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1199</v>
      </c>
      <c r="F223" s="121" t="s">
        <v>1200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1289</v>
      </c>
      <c r="F224" s="121" t="s">
        <v>1290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1291</v>
      </c>
      <c r="F225" s="121" t="s">
        <v>1292</v>
      </c>
      <c r="G225" s="129" t="s">
        <v>652</v>
      </c>
      <c r="H225" s="121" t="s">
        <v>653</v>
      </c>
      <c r="I225" s="124"/>
      <c r="J225" s="124"/>
    </row>
    <row r="226" spans="1:10">
      <c r="A226" s="121" t="s">
        <v>1723</v>
      </c>
      <c r="B226" s="121" t="s">
        <v>1724</v>
      </c>
      <c r="C226" s="121" t="s">
        <v>1697</v>
      </c>
      <c r="D226" s="121" t="s">
        <v>1698</v>
      </c>
      <c r="E226" s="121" t="s">
        <v>826</v>
      </c>
      <c r="F226" s="121" t="s">
        <v>827</v>
      </c>
      <c r="G226" s="129" t="s">
        <v>678</v>
      </c>
      <c r="H226" s="121" t="s">
        <v>679</v>
      </c>
      <c r="I226" s="124"/>
      <c r="J226" s="124"/>
    </row>
    <row r="227" spans="1:10">
      <c r="A227" s="121"/>
      <c r="B227" s="121"/>
      <c r="C227" s="121"/>
      <c r="D227" s="121"/>
      <c r="E227" s="121" t="s">
        <v>1092</v>
      </c>
      <c r="F227" s="121" t="s">
        <v>1093</v>
      </c>
      <c r="G227" s="129" t="s">
        <v>678</v>
      </c>
      <c r="H227" s="121" t="s">
        <v>679</v>
      </c>
      <c r="I227" s="124"/>
      <c r="J227" s="124"/>
    </row>
    <row r="228" spans="1:10">
      <c r="A228" s="121"/>
      <c r="B228" s="121"/>
      <c r="C228" s="121"/>
      <c r="D228" s="121"/>
      <c r="E228" s="121" t="s">
        <v>1094</v>
      </c>
      <c r="F228" s="121" t="s">
        <v>1095</v>
      </c>
      <c r="G228" s="129" t="s">
        <v>678</v>
      </c>
      <c r="H228" s="121" t="s">
        <v>679</v>
      </c>
      <c r="I228" s="124"/>
      <c r="J228" s="124"/>
    </row>
    <row r="229" spans="1:10">
      <c r="A229" s="121"/>
      <c r="B229" s="121"/>
      <c r="C229" s="121"/>
      <c r="D229" s="121"/>
      <c r="E229" s="121" t="s">
        <v>1096</v>
      </c>
      <c r="F229" s="121" t="s">
        <v>1097</v>
      </c>
      <c r="G229" s="129" t="s">
        <v>678</v>
      </c>
      <c r="H229" s="121" t="s">
        <v>679</v>
      </c>
      <c r="I229" s="124"/>
      <c r="J229" s="124"/>
    </row>
    <row r="230" spans="1:10">
      <c r="A230" s="121"/>
      <c r="B230" s="121"/>
      <c r="C230" s="121"/>
      <c r="D230" s="121"/>
      <c r="E230" s="121" t="s">
        <v>1098</v>
      </c>
      <c r="F230" s="121" t="s">
        <v>1099</v>
      </c>
      <c r="G230" s="129" t="s">
        <v>678</v>
      </c>
      <c r="H230" s="121" t="s">
        <v>679</v>
      </c>
      <c r="I230" s="124"/>
      <c r="J230" s="124"/>
    </row>
    <row r="231" spans="1:10">
      <c r="A231" s="121"/>
      <c r="B231" s="121"/>
      <c r="C231" s="121"/>
      <c r="D231" s="121"/>
      <c r="E231" s="121" t="s">
        <v>1281</v>
      </c>
      <c r="F231" s="121" t="s">
        <v>1282</v>
      </c>
      <c r="G231" s="129" t="s">
        <v>678</v>
      </c>
      <c r="H231" s="121" t="s">
        <v>679</v>
      </c>
      <c r="I231" s="124"/>
      <c r="J231" s="124"/>
    </row>
    <row r="232" spans="1:10">
      <c r="A232" s="121" t="s">
        <v>1725</v>
      </c>
      <c r="B232" s="121" t="s">
        <v>1726</v>
      </c>
      <c r="C232" s="121" t="s">
        <v>1697</v>
      </c>
      <c r="D232" s="121" t="s">
        <v>1698</v>
      </c>
      <c r="E232" s="121" t="s">
        <v>831</v>
      </c>
      <c r="F232" s="121" t="s">
        <v>832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833</v>
      </c>
      <c r="F233" s="121" t="s">
        <v>834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1102</v>
      </c>
      <c r="F234" s="121" t="s">
        <v>1103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1104</v>
      </c>
      <c r="F235" s="121" t="s">
        <v>1105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1106</v>
      </c>
      <c r="F236" s="121" t="s">
        <v>1107</v>
      </c>
      <c r="G236" s="129" t="s">
        <v>678</v>
      </c>
      <c r="H236" s="121" t="s">
        <v>679</v>
      </c>
      <c r="I236" s="124"/>
      <c r="J236" s="124"/>
    </row>
    <row r="237" spans="1:10">
      <c r="A237" s="121"/>
      <c r="B237" s="121"/>
      <c r="C237" s="121"/>
      <c r="D237" s="121"/>
      <c r="E237" s="121" t="s">
        <v>1112</v>
      </c>
      <c r="F237" s="121" t="s">
        <v>1113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1114</v>
      </c>
      <c r="F238" s="121" t="s">
        <v>1115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1116</v>
      </c>
      <c r="F239" s="121" t="s">
        <v>1117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1118</v>
      </c>
      <c r="F240" s="121" t="s">
        <v>1119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1120</v>
      </c>
      <c r="F241" s="121" t="s">
        <v>1121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1122</v>
      </c>
      <c r="F242" s="121" t="s">
        <v>1123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1124</v>
      </c>
      <c r="F243" s="121" t="s">
        <v>1125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1126</v>
      </c>
      <c r="F244" s="121" t="s">
        <v>1127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1128</v>
      </c>
      <c r="F245" s="121" t="s">
        <v>1129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1130</v>
      </c>
      <c r="F246" s="121" t="s">
        <v>1131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1132</v>
      </c>
      <c r="F247" s="121" t="s">
        <v>1133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1134</v>
      </c>
      <c r="F248" s="121" t="s">
        <v>1135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1136</v>
      </c>
      <c r="F249" s="121" t="s">
        <v>1137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1138</v>
      </c>
      <c r="F250" s="121" t="s">
        <v>1139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1140</v>
      </c>
      <c r="F251" s="121" t="s">
        <v>1141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1142</v>
      </c>
      <c r="F252" s="121" t="s">
        <v>1143</v>
      </c>
      <c r="G252" s="129" t="s">
        <v>678</v>
      </c>
      <c r="H252" s="121" t="s">
        <v>679</v>
      </c>
      <c r="I252" s="124"/>
      <c r="J252" s="124"/>
    </row>
    <row r="253" spans="1:10">
      <c r="A253" s="121" t="s">
        <v>1727</v>
      </c>
      <c r="B253" s="121" t="s">
        <v>1728</v>
      </c>
      <c r="C253" s="121" t="s">
        <v>1697</v>
      </c>
      <c r="D253" s="121" t="s">
        <v>1698</v>
      </c>
      <c r="E253" s="121" t="s">
        <v>1144</v>
      </c>
      <c r="F253" s="121" t="s">
        <v>1145</v>
      </c>
      <c r="G253" s="129" t="s">
        <v>1146</v>
      </c>
      <c r="H253" s="121" t="s">
        <v>1147</v>
      </c>
      <c r="I253" s="124"/>
      <c r="J253" s="124"/>
    </row>
    <row r="254" spans="1:10">
      <c r="A254" s="121"/>
      <c r="B254" s="121"/>
      <c r="C254" s="121"/>
      <c r="D254" s="121"/>
      <c r="E254" s="121" t="s">
        <v>1148</v>
      </c>
      <c r="F254" s="121" t="s">
        <v>1149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1150</v>
      </c>
      <c r="F255" s="121" t="s">
        <v>1151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1152</v>
      </c>
      <c r="F256" s="121" t="s">
        <v>1153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1154</v>
      </c>
      <c r="F257" s="121" t="s">
        <v>1155</v>
      </c>
      <c r="G257" s="129" t="s">
        <v>678</v>
      </c>
      <c r="H257" s="121" t="s">
        <v>679</v>
      </c>
      <c r="I257" s="124"/>
      <c r="J257" s="124"/>
    </row>
    <row r="258" spans="1:10">
      <c r="A258" s="121"/>
      <c r="B258" s="121"/>
      <c r="C258" s="121"/>
      <c r="D258" s="121"/>
      <c r="E258" s="121" t="s">
        <v>1156</v>
      </c>
      <c r="F258" s="121" t="s">
        <v>818</v>
      </c>
      <c r="G258" s="129" t="s">
        <v>678</v>
      </c>
      <c r="H258" s="121" t="s">
        <v>679</v>
      </c>
      <c r="I258" s="124"/>
      <c r="J258" s="124"/>
    </row>
    <row r="259" spans="1:10">
      <c r="A259" s="121"/>
      <c r="B259" s="121"/>
      <c r="C259" s="121"/>
      <c r="D259" s="121"/>
      <c r="E259" s="121" t="s">
        <v>1157</v>
      </c>
      <c r="F259" s="121" t="s">
        <v>1158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1159</v>
      </c>
      <c r="F260" s="121" t="s">
        <v>830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1283</v>
      </c>
      <c r="F261" s="121" t="s">
        <v>1284</v>
      </c>
      <c r="G261" s="129" t="s">
        <v>1146</v>
      </c>
      <c r="H261" s="121" t="s">
        <v>1147</v>
      </c>
      <c r="I261" s="124"/>
      <c r="J261" s="124"/>
    </row>
    <row r="262" spans="1:10">
      <c r="A262" s="121"/>
      <c r="B262" s="121"/>
      <c r="C262" s="121"/>
      <c r="D262" s="121"/>
      <c r="E262" s="121" t="s">
        <v>1285</v>
      </c>
      <c r="F262" s="121" t="s">
        <v>1286</v>
      </c>
      <c r="G262" s="129" t="s">
        <v>1146</v>
      </c>
      <c r="H262" s="121" t="s">
        <v>1147</v>
      </c>
      <c r="I262" s="124"/>
      <c r="J262" s="124"/>
    </row>
    <row r="263" spans="1:10">
      <c r="A263" s="121"/>
      <c r="B263" s="121"/>
      <c r="C263" s="121"/>
      <c r="D263" s="121"/>
      <c r="E263" s="121" t="s">
        <v>1287</v>
      </c>
      <c r="F263" s="121" t="s">
        <v>1288</v>
      </c>
      <c r="G263" s="129" t="s">
        <v>1146</v>
      </c>
      <c r="H263" s="121" t="s">
        <v>1147</v>
      </c>
      <c r="I263" s="124"/>
      <c r="J263" s="124"/>
    </row>
    <row r="264" spans="1:10">
      <c r="A264" s="121"/>
      <c r="B264" s="121"/>
      <c r="C264" s="121"/>
      <c r="D264" s="121"/>
      <c r="E264" s="121" t="s">
        <v>1295</v>
      </c>
      <c r="F264" s="121" t="s">
        <v>1296</v>
      </c>
      <c r="G264" s="129" t="s">
        <v>1146</v>
      </c>
      <c r="H264" s="121" t="s">
        <v>1147</v>
      </c>
      <c r="I264" s="124"/>
      <c r="J264" s="124"/>
    </row>
    <row r="265" spans="1:10">
      <c r="A265" s="121" t="s">
        <v>1729</v>
      </c>
      <c r="B265" s="121" t="s">
        <v>1730</v>
      </c>
      <c r="C265" s="121" t="s">
        <v>1705</v>
      </c>
      <c r="D265" s="121" t="s">
        <v>1706</v>
      </c>
      <c r="E265" s="121" t="s">
        <v>673</v>
      </c>
      <c r="F265" s="121" t="s">
        <v>674</v>
      </c>
      <c r="G265" s="129" t="s">
        <v>665</v>
      </c>
      <c r="H265" s="121" t="s">
        <v>666</v>
      </c>
      <c r="I265" s="124"/>
      <c r="J265" s="124"/>
    </row>
    <row r="266" spans="1:10">
      <c r="A266" s="121"/>
      <c r="B266" s="121"/>
      <c r="C266" s="121"/>
      <c r="D266" s="121"/>
      <c r="E266" s="121" t="s">
        <v>758</v>
      </c>
      <c r="F266" s="121" t="s">
        <v>759</v>
      </c>
      <c r="G266" s="129" t="s">
        <v>665</v>
      </c>
      <c r="H266" s="121" t="s">
        <v>666</v>
      </c>
      <c r="I266" s="124"/>
      <c r="J266" s="124"/>
    </row>
    <row r="267" spans="1:10">
      <c r="A267" s="121"/>
      <c r="B267" s="121"/>
      <c r="C267" s="121"/>
      <c r="D267" s="121"/>
      <c r="E267" s="121" t="s">
        <v>767</v>
      </c>
      <c r="F267" s="121" t="s">
        <v>768</v>
      </c>
      <c r="G267" s="129" t="s">
        <v>665</v>
      </c>
      <c r="H267" s="121" t="s">
        <v>666</v>
      </c>
      <c r="I267" s="124"/>
      <c r="J267" s="124"/>
    </row>
    <row r="268" spans="1:10">
      <c r="A268" s="121"/>
      <c r="B268" s="121"/>
      <c r="C268" s="121"/>
      <c r="D268" s="121"/>
      <c r="E268" s="121" t="s">
        <v>769</v>
      </c>
      <c r="F268" s="121" t="s">
        <v>770</v>
      </c>
      <c r="G268" s="129" t="s">
        <v>665</v>
      </c>
      <c r="H268" s="121" t="s">
        <v>666</v>
      </c>
      <c r="I268" s="124"/>
      <c r="J268" s="124"/>
    </row>
    <row r="269" spans="1:10">
      <c r="A269" s="121"/>
      <c r="B269" s="121"/>
      <c r="C269" s="121"/>
      <c r="D269" s="121"/>
      <c r="E269" s="121" t="s">
        <v>772</v>
      </c>
      <c r="F269" s="121" t="s">
        <v>773</v>
      </c>
      <c r="G269" s="129" t="s">
        <v>665</v>
      </c>
      <c r="H269" s="121" t="s">
        <v>666</v>
      </c>
      <c r="I269" s="124"/>
      <c r="J269" s="124"/>
    </row>
    <row r="270" spans="1:10">
      <c r="A270" s="121"/>
      <c r="B270" s="121"/>
      <c r="C270" s="121"/>
      <c r="D270" s="121"/>
      <c r="E270" s="121" t="s">
        <v>775</v>
      </c>
      <c r="F270" s="121" t="s">
        <v>776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868</v>
      </c>
      <c r="F271" s="121" t="s">
        <v>869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1032</v>
      </c>
      <c r="F272" s="121" t="s">
        <v>1033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1036</v>
      </c>
      <c r="F273" s="121" t="s">
        <v>1037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1038</v>
      </c>
      <c r="F274" s="121" t="s">
        <v>1039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1040</v>
      </c>
      <c r="F275" s="121" t="s">
        <v>1041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1042</v>
      </c>
      <c r="F276" s="121" t="s">
        <v>1043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1044</v>
      </c>
      <c r="F277" s="121" t="s">
        <v>1045</v>
      </c>
      <c r="G277" s="129" t="s">
        <v>665</v>
      </c>
      <c r="H277" s="121" t="s">
        <v>666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2" customFormat="1" ht="15.75">
      <c r="A1" s="259" t="s">
        <v>1731</v>
      </c>
      <c r="B1" s="260" t="s">
        <v>1732</v>
      </c>
      <c r="C1" s="260" t="s">
        <v>487</v>
      </c>
      <c r="D1" s="260" t="s">
        <v>475</v>
      </c>
      <c r="E1" s="261" t="s">
        <v>488</v>
      </c>
      <c r="F1" s="261" t="s">
        <v>489</v>
      </c>
    </row>
    <row r="2" spans="1:6">
      <c r="A2" s="251">
        <v>67111</v>
      </c>
      <c r="B2" s="251" t="s">
        <v>492</v>
      </c>
      <c r="C2" s="251">
        <v>11</v>
      </c>
      <c r="D2" s="251" t="s">
        <v>491</v>
      </c>
      <c r="E2" t="str">
        <f>LEFT(A2,3)</f>
        <v>671</v>
      </c>
      <c r="F2" t="str">
        <f>LEFT(A2,2)</f>
        <v>67</v>
      </c>
    </row>
    <row r="3" spans="1:6">
      <c r="A3" s="251">
        <v>67111</v>
      </c>
      <c r="B3" s="251" t="s">
        <v>494</v>
      </c>
      <c r="C3" s="251">
        <v>12</v>
      </c>
      <c r="D3" s="251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1">
        <v>67111</v>
      </c>
      <c r="B4" s="251" t="s">
        <v>494</v>
      </c>
      <c r="C4" s="251">
        <v>531</v>
      </c>
      <c r="D4" s="251" t="s">
        <v>496</v>
      </c>
      <c r="E4" t="str">
        <f t="shared" si="0"/>
        <v>671</v>
      </c>
      <c r="F4" t="str">
        <f t="shared" si="1"/>
        <v>67</v>
      </c>
    </row>
    <row r="5" spans="1:6">
      <c r="A5" s="251">
        <v>67111</v>
      </c>
      <c r="B5" s="251" t="s">
        <v>494</v>
      </c>
      <c r="C5" s="251">
        <v>532</v>
      </c>
      <c r="D5" s="251" t="s">
        <v>498</v>
      </c>
      <c r="E5" t="str">
        <f t="shared" si="0"/>
        <v>671</v>
      </c>
      <c r="F5" t="str">
        <f t="shared" si="1"/>
        <v>67</v>
      </c>
    </row>
    <row r="6" spans="1:6">
      <c r="A6" s="251">
        <v>67111</v>
      </c>
      <c r="B6" s="251" t="s">
        <v>494</v>
      </c>
      <c r="C6" s="251">
        <v>54</v>
      </c>
      <c r="D6" s="251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1">
        <v>67111</v>
      </c>
      <c r="B7" s="251" t="s">
        <v>494</v>
      </c>
      <c r="C7" s="251">
        <v>561</v>
      </c>
      <c r="D7" s="251" t="s">
        <v>502</v>
      </c>
      <c r="E7" t="str">
        <f t="shared" si="0"/>
        <v>671</v>
      </c>
      <c r="F7" t="str">
        <f t="shared" si="1"/>
        <v>67</v>
      </c>
    </row>
    <row r="8" spans="1:6">
      <c r="A8" s="251">
        <v>67111</v>
      </c>
      <c r="B8" s="251" t="s">
        <v>494</v>
      </c>
      <c r="C8" s="251">
        <v>562</v>
      </c>
      <c r="D8" s="251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1">
        <v>67111</v>
      </c>
      <c r="B9" s="251" t="s">
        <v>494</v>
      </c>
      <c r="C9" s="251">
        <v>563</v>
      </c>
      <c r="D9" s="251" t="s">
        <v>506</v>
      </c>
      <c r="E9" t="str">
        <f t="shared" si="4"/>
        <v>671</v>
      </c>
      <c r="F9" t="str">
        <f t="shared" si="5"/>
        <v>67</v>
      </c>
    </row>
    <row r="10" spans="1:6">
      <c r="A10" s="251">
        <v>67111</v>
      </c>
      <c r="B10" s="251" t="s">
        <v>494</v>
      </c>
      <c r="C10" s="251">
        <v>564</v>
      </c>
      <c r="D10" s="251" t="s">
        <v>508</v>
      </c>
      <c r="E10" t="str">
        <f t="shared" si="4"/>
        <v>671</v>
      </c>
      <c r="F10" t="str">
        <f t="shared" si="5"/>
        <v>67</v>
      </c>
    </row>
    <row r="11" spans="1:6">
      <c r="A11" s="251">
        <v>67111</v>
      </c>
      <c r="B11" s="251" t="s">
        <v>494</v>
      </c>
      <c r="C11" s="251">
        <v>565</v>
      </c>
      <c r="D11" s="251" t="s">
        <v>510</v>
      </c>
      <c r="E11" t="str">
        <f t="shared" si="4"/>
        <v>671</v>
      </c>
      <c r="F11" t="str">
        <f t="shared" si="5"/>
        <v>67</v>
      </c>
    </row>
    <row r="12" spans="1:6">
      <c r="A12" s="251">
        <v>67111</v>
      </c>
      <c r="B12" s="251" t="s">
        <v>494</v>
      </c>
      <c r="C12" s="251">
        <v>566</v>
      </c>
      <c r="D12" s="251" t="s">
        <v>512</v>
      </c>
      <c r="E12" t="str">
        <f t="shared" si="4"/>
        <v>671</v>
      </c>
      <c r="F12" t="str">
        <f t="shared" si="5"/>
        <v>67</v>
      </c>
    </row>
    <row r="13" spans="1:6">
      <c r="A13" s="251">
        <v>67111</v>
      </c>
      <c r="B13" s="251" t="s">
        <v>494</v>
      </c>
      <c r="C13" s="251">
        <v>567</v>
      </c>
      <c r="D13" s="251" t="s">
        <v>514</v>
      </c>
      <c r="E13" t="str">
        <f t="shared" si="4"/>
        <v>671</v>
      </c>
      <c r="F13" t="str">
        <f t="shared" si="5"/>
        <v>67</v>
      </c>
    </row>
    <row r="14" spans="1:6">
      <c r="A14" s="251">
        <v>67111</v>
      </c>
      <c r="B14" s="251" t="s">
        <v>494</v>
      </c>
      <c r="C14" s="251">
        <v>575</v>
      </c>
      <c r="D14" s="251" t="s">
        <v>516</v>
      </c>
      <c r="E14" t="str">
        <f t="shared" si="4"/>
        <v>671</v>
      </c>
      <c r="F14" t="str">
        <f t="shared" si="5"/>
        <v>67</v>
      </c>
    </row>
    <row r="15" spans="1:6">
      <c r="A15" s="251">
        <v>67111</v>
      </c>
      <c r="B15" s="251" t="s">
        <v>494</v>
      </c>
      <c r="C15" s="251">
        <v>577</v>
      </c>
      <c r="D15" s="251" t="s">
        <v>518</v>
      </c>
      <c r="E15" t="str">
        <f t="shared" si="4"/>
        <v>671</v>
      </c>
      <c r="F15" t="str">
        <f t="shared" si="5"/>
        <v>67</v>
      </c>
    </row>
    <row r="16" spans="1:6">
      <c r="A16" s="251">
        <v>67111</v>
      </c>
      <c r="B16" s="251" t="s">
        <v>494</v>
      </c>
      <c r="C16" s="251">
        <v>578</v>
      </c>
      <c r="D16" s="251" t="s">
        <v>520</v>
      </c>
      <c r="E16" t="str">
        <f t="shared" si="4"/>
        <v>671</v>
      </c>
      <c r="F16" t="str">
        <f t="shared" si="5"/>
        <v>67</v>
      </c>
    </row>
    <row r="17" spans="1:6">
      <c r="A17" s="251">
        <v>67111</v>
      </c>
      <c r="B17" s="251" t="s">
        <v>494</v>
      </c>
      <c r="C17" s="251">
        <v>579</v>
      </c>
      <c r="D17" s="251" t="s">
        <v>522</v>
      </c>
      <c r="E17" t="str">
        <f t="shared" si="4"/>
        <v>671</v>
      </c>
      <c r="F17" t="str">
        <f t="shared" si="5"/>
        <v>67</v>
      </c>
    </row>
    <row r="18" spans="1:6">
      <c r="A18" s="251">
        <v>67111</v>
      </c>
      <c r="B18" s="251" t="s">
        <v>494</v>
      </c>
      <c r="C18" s="251">
        <v>581</v>
      </c>
      <c r="D18" s="251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3">
        <v>67111</v>
      </c>
      <c r="B19" s="253" t="s">
        <v>494</v>
      </c>
      <c r="C19" s="253">
        <v>815</v>
      </c>
      <c r="D19" s="253" t="s">
        <v>526</v>
      </c>
      <c r="E19" t="str">
        <f t="shared" si="4"/>
        <v>671</v>
      </c>
      <c r="F19" t="str">
        <f t="shared" si="5"/>
        <v>67</v>
      </c>
    </row>
    <row r="20" spans="1:6">
      <c r="A20" s="254">
        <v>67121</v>
      </c>
      <c r="B20" s="254" t="s">
        <v>527</v>
      </c>
      <c r="C20" s="254">
        <v>11</v>
      </c>
      <c r="D20" s="254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2">
        <v>67121</v>
      </c>
      <c r="B21" s="252" t="s">
        <v>527</v>
      </c>
      <c r="C21" s="252">
        <v>12</v>
      </c>
      <c r="D21" s="252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2">
        <v>67121</v>
      </c>
      <c r="B22" s="252" t="s">
        <v>527</v>
      </c>
      <c r="C22" s="252">
        <v>531</v>
      </c>
      <c r="D22" s="252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2">
        <v>67121</v>
      </c>
      <c r="B23" s="252" t="s">
        <v>527</v>
      </c>
      <c r="C23" s="252">
        <v>532</v>
      </c>
      <c r="D23" s="252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2">
        <v>67121</v>
      </c>
      <c r="B24" s="252" t="s">
        <v>527</v>
      </c>
      <c r="C24" s="252">
        <v>54</v>
      </c>
      <c r="D24" s="252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2">
        <v>67121</v>
      </c>
      <c r="B25" s="252" t="s">
        <v>527</v>
      </c>
      <c r="C25" s="252">
        <v>531</v>
      </c>
      <c r="D25" s="252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2">
        <v>67121</v>
      </c>
      <c r="B26" s="252" t="s">
        <v>527</v>
      </c>
      <c r="C26" s="252">
        <v>532</v>
      </c>
      <c r="D26" s="252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2">
        <v>67121</v>
      </c>
      <c r="B27" s="252" t="s">
        <v>527</v>
      </c>
      <c r="C27" s="252">
        <v>561</v>
      </c>
      <c r="D27" s="252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2">
        <v>67121</v>
      </c>
      <c r="B28" s="252" t="s">
        <v>527</v>
      </c>
      <c r="C28" s="252">
        <v>562</v>
      </c>
      <c r="D28" s="252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2">
        <v>67121</v>
      </c>
      <c r="B29" s="252" t="s">
        <v>527</v>
      </c>
      <c r="C29" s="252">
        <v>563</v>
      </c>
      <c r="D29" s="252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2">
        <v>67121</v>
      </c>
      <c r="B30" s="252" t="s">
        <v>527</v>
      </c>
      <c r="C30" s="252">
        <v>564</v>
      </c>
      <c r="D30" s="252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2">
        <v>67121</v>
      </c>
      <c r="B31" s="252" t="s">
        <v>527</v>
      </c>
      <c r="C31" s="252">
        <v>565</v>
      </c>
      <c r="D31" s="252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2">
        <v>67121</v>
      </c>
      <c r="B32" s="252" t="s">
        <v>527</v>
      </c>
      <c r="C32" s="252">
        <v>566</v>
      </c>
      <c r="D32" s="252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2">
        <v>67121</v>
      </c>
      <c r="B33" s="252" t="s">
        <v>527</v>
      </c>
      <c r="C33" s="252">
        <v>567</v>
      </c>
      <c r="D33" s="252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2">
        <v>67121</v>
      </c>
      <c r="B34" s="252" t="s">
        <v>527</v>
      </c>
      <c r="C34" s="252">
        <v>575</v>
      </c>
      <c r="D34" s="252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2">
        <v>67121</v>
      </c>
      <c r="B35" s="252" t="s">
        <v>527</v>
      </c>
      <c r="C35" s="252">
        <v>577</v>
      </c>
      <c r="D35" s="252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2">
        <v>67121</v>
      </c>
      <c r="B36" s="252" t="s">
        <v>527</v>
      </c>
      <c r="C36" s="252">
        <v>578</v>
      </c>
      <c r="D36" s="252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2">
        <v>67121</v>
      </c>
      <c r="B37" s="252" t="s">
        <v>527</v>
      </c>
      <c r="C37" s="252">
        <v>579</v>
      </c>
      <c r="D37" s="252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2">
        <v>67121</v>
      </c>
      <c r="B38" s="252" t="s">
        <v>527</v>
      </c>
      <c r="C38" s="252">
        <v>581</v>
      </c>
      <c r="D38" s="252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5">
        <v>67121</v>
      </c>
      <c r="B39" s="255" t="s">
        <v>527</v>
      </c>
      <c r="C39" s="255">
        <v>815</v>
      </c>
      <c r="D39" s="255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49">
        <v>66141</v>
      </c>
      <c r="B40" s="249" t="s">
        <v>542</v>
      </c>
      <c r="C40" s="249">
        <v>31</v>
      </c>
      <c r="D40" s="249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0">
        <v>66151</v>
      </c>
      <c r="B42" s="250" t="s">
        <v>544</v>
      </c>
      <c r="C42" s="250">
        <v>31</v>
      </c>
      <c r="D42" s="250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49">
        <v>66311</v>
      </c>
      <c r="B43" s="249" t="s">
        <v>545</v>
      </c>
      <c r="C43" s="249">
        <v>61</v>
      </c>
      <c r="D43" s="249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1">
        <v>66312</v>
      </c>
      <c r="B44" s="251" t="s">
        <v>546</v>
      </c>
      <c r="C44" s="251">
        <v>561</v>
      </c>
      <c r="D44" s="251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1">
        <v>66312</v>
      </c>
      <c r="B45" s="251" t="s">
        <v>546</v>
      </c>
      <c r="C45" s="251">
        <v>562</v>
      </c>
      <c r="D45" s="251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1">
        <v>66312</v>
      </c>
      <c r="B46" s="251" t="s">
        <v>546</v>
      </c>
      <c r="C46" s="251">
        <v>563</v>
      </c>
      <c r="D46" s="251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1">
        <v>66312</v>
      </c>
      <c r="B47" s="251" t="s">
        <v>546</v>
      </c>
      <c r="C47" s="251">
        <v>564</v>
      </c>
      <c r="D47" s="251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1">
        <v>66312</v>
      </c>
      <c r="B48" s="251" t="s">
        <v>546</v>
      </c>
      <c r="C48" s="251">
        <v>565</v>
      </c>
      <c r="D48" s="251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1">
        <v>66312</v>
      </c>
      <c r="B49" s="251" t="s">
        <v>546</v>
      </c>
      <c r="C49" s="251">
        <v>566</v>
      </c>
      <c r="D49" s="251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1">
        <v>66312</v>
      </c>
      <c r="B50" s="251" t="s">
        <v>546</v>
      </c>
      <c r="C50" s="251">
        <v>567</v>
      </c>
      <c r="D50" s="251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1">
        <v>66312</v>
      </c>
      <c r="B51" s="251" t="s">
        <v>546</v>
      </c>
      <c r="C51" s="251">
        <v>575</v>
      </c>
      <c r="D51" s="251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1">
        <v>66312</v>
      </c>
      <c r="B52" s="251" t="s">
        <v>546</v>
      </c>
      <c r="C52" s="251">
        <v>577</v>
      </c>
      <c r="D52" s="251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1">
        <v>66312</v>
      </c>
      <c r="B53" s="251" t="s">
        <v>546</v>
      </c>
      <c r="C53" s="251">
        <v>578</v>
      </c>
      <c r="D53" s="251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1">
        <v>66312</v>
      </c>
      <c r="B54" s="251" t="s">
        <v>546</v>
      </c>
      <c r="C54" s="251">
        <v>579</v>
      </c>
      <c r="D54" s="251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1">
        <v>66312</v>
      </c>
      <c r="B55" s="251" t="s">
        <v>546</v>
      </c>
      <c r="C55" s="251">
        <v>581</v>
      </c>
      <c r="D55" s="251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1">
        <v>66312</v>
      </c>
      <c r="B56" s="251" t="s">
        <v>546</v>
      </c>
      <c r="C56" s="251">
        <v>61</v>
      </c>
      <c r="D56" s="251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1">
        <v>66314</v>
      </c>
      <c r="B70" s="251" t="s">
        <v>549</v>
      </c>
      <c r="C70" s="251">
        <v>561</v>
      </c>
      <c r="D70" s="251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1">
        <v>66314</v>
      </c>
      <c r="B71" s="251" t="s">
        <v>549</v>
      </c>
      <c r="C71" s="251">
        <v>562</v>
      </c>
      <c r="D71" s="251" t="s">
        <v>504</v>
      </c>
      <c r="E71" t="str">
        <f t="shared" si="0"/>
        <v>663</v>
      </c>
      <c r="F71" t="str">
        <f t="shared" si="1"/>
        <v>66</v>
      </c>
    </row>
    <row r="72" spans="1:6">
      <c r="A72" s="251">
        <v>66314</v>
      </c>
      <c r="B72" s="251" t="s">
        <v>549</v>
      </c>
      <c r="C72" s="251">
        <v>563</v>
      </c>
      <c r="D72" s="251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1">
        <v>66314</v>
      </c>
      <c r="B73" s="251" t="s">
        <v>549</v>
      </c>
      <c r="C73" s="251">
        <v>564</v>
      </c>
      <c r="D73" s="251" t="s">
        <v>508</v>
      </c>
      <c r="E73" t="str">
        <f t="shared" si="12"/>
        <v>663</v>
      </c>
      <c r="F73" t="str">
        <f t="shared" si="13"/>
        <v>66</v>
      </c>
    </row>
    <row r="74" spans="1:6">
      <c r="A74" s="251">
        <v>66314</v>
      </c>
      <c r="B74" s="251" t="s">
        <v>549</v>
      </c>
      <c r="C74" s="251">
        <v>565</v>
      </c>
      <c r="D74" s="251" t="s">
        <v>510</v>
      </c>
      <c r="E74" t="str">
        <f t="shared" si="12"/>
        <v>663</v>
      </c>
      <c r="F74" t="str">
        <f t="shared" si="13"/>
        <v>66</v>
      </c>
    </row>
    <row r="75" spans="1:6">
      <c r="A75" s="251">
        <v>66314</v>
      </c>
      <c r="B75" s="251" t="s">
        <v>549</v>
      </c>
      <c r="C75" s="251">
        <v>566</v>
      </c>
      <c r="D75" s="251" t="s">
        <v>512</v>
      </c>
      <c r="E75" t="str">
        <f t="shared" si="12"/>
        <v>663</v>
      </c>
      <c r="F75" t="str">
        <f t="shared" si="13"/>
        <v>66</v>
      </c>
    </row>
    <row r="76" spans="1:6">
      <c r="A76" s="251">
        <v>66314</v>
      </c>
      <c r="B76" s="251" t="s">
        <v>549</v>
      </c>
      <c r="C76" s="251">
        <v>567</v>
      </c>
      <c r="D76" s="251" t="s">
        <v>514</v>
      </c>
      <c r="E76" t="str">
        <f t="shared" si="12"/>
        <v>663</v>
      </c>
      <c r="F76" t="str">
        <f t="shared" si="13"/>
        <v>66</v>
      </c>
    </row>
    <row r="77" spans="1:6">
      <c r="A77" s="251">
        <v>66314</v>
      </c>
      <c r="B77" s="251" t="s">
        <v>549</v>
      </c>
      <c r="C77" s="251">
        <v>575</v>
      </c>
      <c r="D77" s="251" t="s">
        <v>516</v>
      </c>
      <c r="E77" t="str">
        <f t="shared" si="12"/>
        <v>663</v>
      </c>
      <c r="F77" t="str">
        <f t="shared" si="13"/>
        <v>66</v>
      </c>
    </row>
    <row r="78" spans="1:6">
      <c r="A78" s="251">
        <v>66314</v>
      </c>
      <c r="B78" s="251" t="s">
        <v>549</v>
      </c>
      <c r="C78" s="251">
        <v>577</v>
      </c>
      <c r="D78" s="251" t="s">
        <v>518</v>
      </c>
      <c r="E78" t="str">
        <f t="shared" si="12"/>
        <v>663</v>
      </c>
      <c r="F78" t="str">
        <f t="shared" si="13"/>
        <v>66</v>
      </c>
    </row>
    <row r="79" spans="1:6">
      <c r="A79" s="251">
        <v>66314</v>
      </c>
      <c r="B79" s="251" t="s">
        <v>549</v>
      </c>
      <c r="C79" s="251">
        <v>578</v>
      </c>
      <c r="D79" s="251" t="s">
        <v>520</v>
      </c>
      <c r="E79" t="str">
        <f t="shared" si="12"/>
        <v>663</v>
      </c>
      <c r="F79" t="str">
        <f t="shared" si="13"/>
        <v>66</v>
      </c>
    </row>
    <row r="80" spans="1:6">
      <c r="A80" s="251">
        <v>66314</v>
      </c>
      <c r="B80" s="251" t="s">
        <v>549</v>
      </c>
      <c r="C80" s="251">
        <v>579</v>
      </c>
      <c r="D80" s="251" t="s">
        <v>522</v>
      </c>
      <c r="E80" t="str">
        <f t="shared" si="0"/>
        <v>663</v>
      </c>
      <c r="F80" t="str">
        <f t="shared" si="1"/>
        <v>66</v>
      </c>
    </row>
    <row r="81" spans="1:6">
      <c r="A81" s="251">
        <v>66314</v>
      </c>
      <c r="B81" s="251" t="s">
        <v>549</v>
      </c>
      <c r="C81" s="251">
        <v>581</v>
      </c>
      <c r="D81" s="251" t="s">
        <v>524</v>
      </c>
      <c r="E81" t="str">
        <f t="shared" si="0"/>
        <v>663</v>
      </c>
      <c r="F81" t="str">
        <f t="shared" si="1"/>
        <v>66</v>
      </c>
    </row>
    <row r="82" spans="1:6">
      <c r="A82" s="251">
        <v>66314</v>
      </c>
      <c r="B82" s="251" t="s">
        <v>549</v>
      </c>
      <c r="C82" s="251">
        <v>61</v>
      </c>
      <c r="D82" s="251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1">
        <v>66322</v>
      </c>
      <c r="B84" s="251" t="s">
        <v>551</v>
      </c>
      <c r="C84" s="251">
        <v>561</v>
      </c>
      <c r="D84" s="251" t="s">
        <v>502</v>
      </c>
      <c r="E84" t="str">
        <f t="shared" si="0"/>
        <v>663</v>
      </c>
      <c r="F84" t="str">
        <f t="shared" si="1"/>
        <v>66</v>
      </c>
    </row>
    <row r="85" spans="1:6">
      <c r="A85" s="251">
        <v>66322</v>
      </c>
      <c r="B85" s="251" t="s">
        <v>551</v>
      </c>
      <c r="C85" s="251">
        <v>562</v>
      </c>
      <c r="D85" s="251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1">
        <v>66322</v>
      </c>
      <c r="B86" s="251" t="s">
        <v>551</v>
      </c>
      <c r="C86" s="251">
        <v>563</v>
      </c>
      <c r="D86" s="251" t="s">
        <v>506</v>
      </c>
      <c r="E86" t="str">
        <f t="shared" si="14"/>
        <v>663</v>
      </c>
      <c r="F86" t="str">
        <f t="shared" si="15"/>
        <v>66</v>
      </c>
    </row>
    <row r="87" spans="1:6">
      <c r="A87" s="251">
        <v>66322</v>
      </c>
      <c r="B87" s="251" t="s">
        <v>551</v>
      </c>
      <c r="C87" s="251">
        <v>564</v>
      </c>
      <c r="D87" s="251" t="s">
        <v>508</v>
      </c>
      <c r="E87" t="str">
        <f t="shared" si="14"/>
        <v>663</v>
      </c>
      <c r="F87" t="str">
        <f t="shared" si="15"/>
        <v>66</v>
      </c>
    </row>
    <row r="88" spans="1:6">
      <c r="A88" s="251">
        <v>66322</v>
      </c>
      <c r="B88" s="251" t="s">
        <v>551</v>
      </c>
      <c r="C88" s="251">
        <v>565</v>
      </c>
      <c r="D88" s="251" t="s">
        <v>510</v>
      </c>
      <c r="E88" t="str">
        <f t="shared" si="14"/>
        <v>663</v>
      </c>
      <c r="F88" t="str">
        <f t="shared" si="15"/>
        <v>66</v>
      </c>
    </row>
    <row r="89" spans="1:6">
      <c r="A89" s="251">
        <v>66322</v>
      </c>
      <c r="B89" s="251" t="s">
        <v>551</v>
      </c>
      <c r="C89" s="251">
        <v>566</v>
      </c>
      <c r="D89" s="251" t="s">
        <v>512</v>
      </c>
      <c r="E89" t="str">
        <f t="shared" si="14"/>
        <v>663</v>
      </c>
      <c r="F89" t="str">
        <f t="shared" si="15"/>
        <v>66</v>
      </c>
    </row>
    <row r="90" spans="1:6">
      <c r="A90" s="251">
        <v>66322</v>
      </c>
      <c r="B90" s="251" t="s">
        <v>551</v>
      </c>
      <c r="C90" s="251">
        <v>567</v>
      </c>
      <c r="D90" s="251" t="s">
        <v>514</v>
      </c>
      <c r="E90" t="str">
        <f t="shared" si="14"/>
        <v>663</v>
      </c>
      <c r="F90" t="str">
        <f t="shared" si="15"/>
        <v>66</v>
      </c>
    </row>
    <row r="91" spans="1:6">
      <c r="A91" s="251">
        <v>66322</v>
      </c>
      <c r="B91" s="251" t="s">
        <v>551</v>
      </c>
      <c r="C91" s="251">
        <v>575</v>
      </c>
      <c r="D91" s="251" t="s">
        <v>516</v>
      </c>
      <c r="E91" t="str">
        <f t="shared" si="14"/>
        <v>663</v>
      </c>
      <c r="F91" t="str">
        <f t="shared" si="15"/>
        <v>66</v>
      </c>
    </row>
    <row r="92" spans="1:6">
      <c r="A92" s="251">
        <v>66322</v>
      </c>
      <c r="B92" s="251" t="s">
        <v>551</v>
      </c>
      <c r="C92" s="251">
        <v>577</v>
      </c>
      <c r="D92" s="251" t="s">
        <v>518</v>
      </c>
      <c r="E92" t="str">
        <f t="shared" si="14"/>
        <v>663</v>
      </c>
      <c r="F92" t="str">
        <f t="shared" si="15"/>
        <v>66</v>
      </c>
    </row>
    <row r="93" spans="1:6">
      <c r="A93" s="251">
        <v>66322</v>
      </c>
      <c r="B93" s="251" t="s">
        <v>551</v>
      </c>
      <c r="C93" s="251">
        <v>578</v>
      </c>
      <c r="D93" s="251" t="s">
        <v>520</v>
      </c>
      <c r="E93" t="str">
        <f t="shared" si="14"/>
        <v>663</v>
      </c>
      <c r="F93" t="str">
        <f t="shared" si="15"/>
        <v>66</v>
      </c>
    </row>
    <row r="94" spans="1:6">
      <c r="A94" s="251">
        <v>66322</v>
      </c>
      <c r="B94" s="251" t="s">
        <v>551</v>
      </c>
      <c r="C94" s="251">
        <v>579</v>
      </c>
      <c r="D94" s="251" t="s">
        <v>522</v>
      </c>
      <c r="E94" t="str">
        <f t="shared" si="14"/>
        <v>663</v>
      </c>
      <c r="F94" t="str">
        <f t="shared" si="15"/>
        <v>66</v>
      </c>
    </row>
    <row r="95" spans="1:6">
      <c r="A95" s="251">
        <v>66322</v>
      </c>
      <c r="B95" s="251" t="s">
        <v>551</v>
      </c>
      <c r="C95" s="251">
        <v>581</v>
      </c>
      <c r="D95" s="251" t="s">
        <v>524</v>
      </c>
      <c r="E95" t="str">
        <f t="shared" si="14"/>
        <v>663</v>
      </c>
      <c r="F95" t="str">
        <f t="shared" si="15"/>
        <v>66</v>
      </c>
    </row>
    <row r="96" spans="1:6">
      <c r="A96" s="251">
        <v>66322</v>
      </c>
      <c r="B96" s="251" t="s">
        <v>551</v>
      </c>
      <c r="C96" s="251">
        <v>61</v>
      </c>
      <c r="D96" s="251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1">
        <v>66324</v>
      </c>
      <c r="B110" s="251" t="s">
        <v>553</v>
      </c>
      <c r="C110" s="251">
        <v>561</v>
      </c>
      <c r="D110" s="251" t="s">
        <v>502</v>
      </c>
      <c r="E110" t="str">
        <f t="shared" si="0"/>
        <v>663</v>
      </c>
      <c r="F110" t="str">
        <f t="shared" si="1"/>
        <v>66</v>
      </c>
    </row>
    <row r="111" spans="1:6">
      <c r="A111" s="251">
        <v>66324</v>
      </c>
      <c r="B111" s="251" t="s">
        <v>553</v>
      </c>
      <c r="C111" s="251">
        <v>562</v>
      </c>
      <c r="D111" s="251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1">
        <v>66324</v>
      </c>
      <c r="B112" s="251" t="s">
        <v>553</v>
      </c>
      <c r="C112" s="251">
        <v>563</v>
      </c>
      <c r="D112" s="251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1">
        <v>66324</v>
      </c>
      <c r="B113" s="251" t="s">
        <v>553</v>
      </c>
      <c r="C113" s="251">
        <v>564</v>
      </c>
      <c r="D113" s="251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1">
        <v>66324</v>
      </c>
      <c r="B114" s="251" t="s">
        <v>553</v>
      </c>
      <c r="C114" s="251">
        <v>565</v>
      </c>
      <c r="D114" s="251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1">
        <v>66324</v>
      </c>
      <c r="B115" s="251" t="s">
        <v>553</v>
      </c>
      <c r="C115" s="251">
        <v>566</v>
      </c>
      <c r="D115" s="251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1">
        <v>66324</v>
      </c>
      <c r="B116" s="251" t="s">
        <v>553</v>
      </c>
      <c r="C116" s="251">
        <v>567</v>
      </c>
      <c r="D116" s="251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1">
        <v>66324</v>
      </c>
      <c r="B117" s="251" t="s">
        <v>553</v>
      </c>
      <c r="C117" s="251">
        <v>575</v>
      </c>
      <c r="D117" s="251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1">
        <v>66324</v>
      </c>
      <c r="B118" s="251" t="s">
        <v>553</v>
      </c>
      <c r="C118" s="251">
        <v>577</v>
      </c>
      <c r="D118" s="251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1">
        <v>66324</v>
      </c>
      <c r="B119" s="251" t="s">
        <v>553</v>
      </c>
      <c r="C119" s="251">
        <v>578</v>
      </c>
      <c r="D119" s="251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1">
        <v>66324</v>
      </c>
      <c r="B120" s="251" t="s">
        <v>553</v>
      </c>
      <c r="C120" s="251">
        <v>579</v>
      </c>
      <c r="D120" s="251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1">
        <v>66324</v>
      </c>
      <c r="B121" s="251" t="s">
        <v>553</v>
      </c>
      <c r="C121" s="251">
        <v>581</v>
      </c>
      <c r="D121" s="251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3">
        <v>66324</v>
      </c>
      <c r="B122" s="253" t="s">
        <v>553</v>
      </c>
      <c r="C122" s="253">
        <v>61</v>
      </c>
      <c r="D122" s="253" t="s">
        <v>539</v>
      </c>
      <c r="E122" t="str">
        <f t="shared" si="0"/>
        <v>663</v>
      </c>
      <c r="F122" t="str">
        <f t="shared" si="1"/>
        <v>66</v>
      </c>
    </row>
    <row r="123" spans="1:6">
      <c r="A123" s="249">
        <v>65148</v>
      </c>
      <c r="B123" s="249" t="s">
        <v>554</v>
      </c>
      <c r="C123" s="249">
        <v>43</v>
      </c>
      <c r="D123" s="249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58">
        <v>65267</v>
      </c>
      <c r="B127" s="258" t="s">
        <v>558</v>
      </c>
      <c r="C127" s="258">
        <v>11</v>
      </c>
      <c r="D127" s="258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49">
        <v>65411</v>
      </c>
      <c r="B129" s="249" t="s">
        <v>559</v>
      </c>
      <c r="C129" s="249">
        <v>41</v>
      </c>
      <c r="D129" s="249" t="s">
        <v>497</v>
      </c>
      <c r="E129" t="str">
        <f t="shared" si="0"/>
        <v>654</v>
      </c>
      <c r="F129" t="str">
        <f t="shared" si="1"/>
        <v>65</v>
      </c>
    </row>
    <row r="130" spans="1:6">
      <c r="A130" s="249">
        <v>65412</v>
      </c>
      <c r="B130" s="249" t="s">
        <v>560</v>
      </c>
      <c r="C130" s="249">
        <v>41</v>
      </c>
      <c r="D130" s="249" t="s">
        <v>497</v>
      </c>
      <c r="E130" t="str">
        <f t="shared" si="0"/>
        <v>654</v>
      </c>
      <c r="F130" t="str">
        <f t="shared" si="1"/>
        <v>65</v>
      </c>
    </row>
    <row r="131" spans="1:6">
      <c r="A131" s="249">
        <v>65413</v>
      </c>
      <c r="B131" s="249" t="s">
        <v>561</v>
      </c>
      <c r="C131" s="249">
        <v>41</v>
      </c>
      <c r="D131" s="249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0">
        <v>65414</v>
      </c>
      <c r="B132" s="250" t="s">
        <v>562</v>
      </c>
      <c r="C132" s="250">
        <v>41</v>
      </c>
      <c r="D132" s="250" t="s">
        <v>497</v>
      </c>
      <c r="E132" t="str">
        <f t="shared" si="0"/>
        <v>654</v>
      </c>
      <c r="F132" t="str">
        <f t="shared" si="1"/>
        <v>65</v>
      </c>
    </row>
    <row r="133" spans="1:6">
      <c r="A133" s="249">
        <v>64129</v>
      </c>
      <c r="B133" s="249" t="s">
        <v>563</v>
      </c>
      <c r="C133" s="249">
        <v>31</v>
      </c>
      <c r="D133" s="249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0">
        <v>64341</v>
      </c>
      <c r="B148" s="250" t="s">
        <v>575</v>
      </c>
      <c r="C148" s="250">
        <v>31</v>
      </c>
      <c r="D148" s="250" t="s">
        <v>495</v>
      </c>
      <c r="E148" t="str">
        <f t="shared" si="18"/>
        <v>643</v>
      </c>
      <c r="F148" t="str">
        <f t="shared" si="19"/>
        <v>64</v>
      </c>
    </row>
    <row r="149" spans="1:6">
      <c r="A149" s="257" t="s">
        <v>576</v>
      </c>
      <c r="B149" s="257" t="s">
        <v>577</v>
      </c>
      <c r="C149" s="257">
        <v>533</v>
      </c>
      <c r="D149" s="257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1" t="s">
        <v>576</v>
      </c>
      <c r="B150" s="251" t="s">
        <v>577</v>
      </c>
      <c r="C150" s="251">
        <v>51000</v>
      </c>
      <c r="D150" s="251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1" t="s">
        <v>576</v>
      </c>
      <c r="B151" s="251" t="s">
        <v>577</v>
      </c>
      <c r="C151" s="251">
        <v>51011</v>
      </c>
      <c r="D151" s="251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1" t="s">
        <v>576</v>
      </c>
      <c r="B152" s="251" t="s">
        <v>577</v>
      </c>
      <c r="C152" s="251">
        <v>563</v>
      </c>
      <c r="D152" s="251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49">
        <v>533</v>
      </c>
      <c r="D153" s="249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1">
        <v>63121</v>
      </c>
      <c r="B155" s="251" t="s">
        <v>580</v>
      </c>
      <c r="C155" s="257">
        <v>533</v>
      </c>
      <c r="D155" s="257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1">
        <v>63121</v>
      </c>
      <c r="B156" s="251" t="s">
        <v>580</v>
      </c>
      <c r="C156" s="251">
        <v>51000</v>
      </c>
      <c r="D156" s="251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1">
        <v>63121</v>
      </c>
      <c r="B157" s="251" t="s">
        <v>580</v>
      </c>
      <c r="C157" s="251">
        <v>51011</v>
      </c>
      <c r="D157" s="251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1">
        <v>63121</v>
      </c>
      <c r="B158" s="251" t="s">
        <v>580</v>
      </c>
      <c r="C158" s="251">
        <v>563</v>
      </c>
      <c r="D158" s="251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0">
        <v>63122</v>
      </c>
      <c r="B160" s="250" t="s">
        <v>581</v>
      </c>
      <c r="C160" s="256">
        <v>533</v>
      </c>
      <c r="D160" s="256" t="s">
        <v>528</v>
      </c>
      <c r="E160" t="str">
        <f t="shared" si="18"/>
        <v>631</v>
      </c>
      <c r="F160" t="str">
        <f t="shared" si="19"/>
        <v>63</v>
      </c>
    </row>
    <row r="161" spans="1:6">
      <c r="A161" s="249">
        <v>63211</v>
      </c>
      <c r="B161" s="249" t="s">
        <v>582</v>
      </c>
      <c r="C161" s="249">
        <v>533</v>
      </c>
      <c r="D161" s="249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0">
        <v>63221</v>
      </c>
      <c r="B162" s="250" t="s">
        <v>583</v>
      </c>
      <c r="C162" s="250">
        <v>533</v>
      </c>
      <c r="D162" s="250" t="s">
        <v>528</v>
      </c>
      <c r="E162" t="str">
        <f t="shared" si="18"/>
        <v>632</v>
      </c>
      <c r="F162" t="str">
        <f t="shared" si="19"/>
        <v>63</v>
      </c>
    </row>
    <row r="163" spans="1:6">
      <c r="A163" s="249">
        <v>63231</v>
      </c>
      <c r="B163" s="249" t="s">
        <v>584</v>
      </c>
      <c r="C163" s="249">
        <v>51000</v>
      </c>
      <c r="D163" s="249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0">
        <v>63231</v>
      </c>
      <c r="B167" s="250" t="s">
        <v>584</v>
      </c>
      <c r="C167" s="250">
        <v>51081</v>
      </c>
      <c r="D167" s="250" t="s">
        <v>523</v>
      </c>
      <c r="E167" t="str">
        <f t="shared" si="18"/>
        <v>632</v>
      </c>
      <c r="F167" t="str">
        <f t="shared" si="19"/>
        <v>63</v>
      </c>
    </row>
    <row r="168" spans="1:6">
      <c r="A168" s="249">
        <v>63241</v>
      </c>
      <c r="B168" s="249" t="s">
        <v>585</v>
      </c>
      <c r="C168" s="249">
        <v>51000</v>
      </c>
      <c r="D168" s="249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0">
        <v>63241</v>
      </c>
      <c r="B172" s="250" t="s">
        <v>585</v>
      </c>
      <c r="C172" s="250">
        <v>51081</v>
      </c>
      <c r="D172" s="250" t="s">
        <v>523</v>
      </c>
      <c r="E172" t="str">
        <f t="shared" si="18"/>
        <v>632</v>
      </c>
      <c r="F172" t="str">
        <f t="shared" si="19"/>
        <v>63</v>
      </c>
    </row>
    <row r="173" spans="1:6">
      <c r="A173" s="249">
        <v>63414</v>
      </c>
      <c r="B173" s="249" t="s">
        <v>586</v>
      </c>
      <c r="C173" s="249">
        <v>52</v>
      </c>
      <c r="D173" s="249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0">
        <v>63623</v>
      </c>
      <c r="B178" s="250" t="s">
        <v>591</v>
      </c>
      <c r="C178" s="250">
        <v>52</v>
      </c>
      <c r="D178" s="250" t="s">
        <v>525</v>
      </c>
      <c r="E178" t="str">
        <f t="shared" si="18"/>
        <v>636</v>
      </c>
      <c r="F178" t="str">
        <f t="shared" si="19"/>
        <v>63</v>
      </c>
    </row>
    <row r="179" spans="1:6">
      <c r="A179" s="249">
        <v>63812</v>
      </c>
      <c r="B179" s="249" t="s">
        <v>592</v>
      </c>
      <c r="C179" s="249">
        <v>561</v>
      </c>
      <c r="D179" s="249" t="s">
        <v>502</v>
      </c>
      <c r="E179" t="str">
        <f t="shared" si="18"/>
        <v>638</v>
      </c>
      <c r="F179" t="str">
        <f t="shared" si="19"/>
        <v>63</v>
      </c>
    </row>
    <row r="180" spans="1:6">
      <c r="A180" s="249">
        <v>63812</v>
      </c>
      <c r="B180" s="249" t="s">
        <v>592</v>
      </c>
      <c r="C180" s="249">
        <v>562</v>
      </c>
      <c r="D180" s="249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49">
        <v>63812</v>
      </c>
      <c r="B181" s="249" t="s">
        <v>592</v>
      </c>
      <c r="C181" s="249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49">
        <v>63812</v>
      </c>
      <c r="B182" s="249" t="s">
        <v>592</v>
      </c>
      <c r="C182" s="249">
        <v>564</v>
      </c>
      <c r="D182" s="249" t="s">
        <v>508</v>
      </c>
      <c r="E182" t="str">
        <f t="shared" si="20"/>
        <v>638</v>
      </c>
      <c r="F182" t="str">
        <f t="shared" si="21"/>
        <v>63</v>
      </c>
    </row>
    <row r="183" spans="1:6">
      <c r="A183" s="249">
        <v>63812</v>
      </c>
      <c r="B183" s="249" t="s">
        <v>592</v>
      </c>
      <c r="C183" s="249">
        <v>565</v>
      </c>
      <c r="D183" s="249" t="s">
        <v>510</v>
      </c>
      <c r="E183" t="str">
        <f t="shared" si="20"/>
        <v>638</v>
      </c>
      <c r="F183" t="str">
        <f t="shared" si="21"/>
        <v>63</v>
      </c>
    </row>
    <row r="184" spans="1:6">
      <c r="A184" s="249">
        <v>63812</v>
      </c>
      <c r="B184" s="249" t="s">
        <v>592</v>
      </c>
      <c r="C184" s="249">
        <v>566</v>
      </c>
      <c r="D184" s="249" t="s">
        <v>512</v>
      </c>
      <c r="E184" t="str">
        <f t="shared" si="20"/>
        <v>638</v>
      </c>
      <c r="F184" t="str">
        <f t="shared" si="21"/>
        <v>63</v>
      </c>
    </row>
    <row r="185" spans="1:6">
      <c r="A185" s="249">
        <v>63812</v>
      </c>
      <c r="B185" s="249" t="s">
        <v>592</v>
      </c>
      <c r="C185" s="249">
        <v>567</v>
      </c>
      <c r="D185" s="249" t="s">
        <v>514</v>
      </c>
      <c r="E185" t="str">
        <f t="shared" si="20"/>
        <v>638</v>
      </c>
      <c r="F185" t="str">
        <f t="shared" si="21"/>
        <v>63</v>
      </c>
    </row>
    <row r="186" spans="1:6">
      <c r="A186" s="249">
        <v>63812</v>
      </c>
      <c r="B186" s="249" t="s">
        <v>592</v>
      </c>
      <c r="C186" s="249">
        <v>575</v>
      </c>
      <c r="D186" s="249" t="s">
        <v>516</v>
      </c>
      <c r="E186" t="str">
        <f t="shared" si="20"/>
        <v>638</v>
      </c>
      <c r="F186" t="str">
        <f t="shared" si="21"/>
        <v>63</v>
      </c>
    </row>
    <row r="187" spans="1:6">
      <c r="A187" s="249">
        <v>63812</v>
      </c>
      <c r="B187" s="249" t="s">
        <v>592</v>
      </c>
      <c r="C187" s="249">
        <v>577</v>
      </c>
      <c r="D187" s="249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0">
        <v>63812</v>
      </c>
      <c r="B190" s="250" t="s">
        <v>592</v>
      </c>
      <c r="C190" s="250">
        <v>581</v>
      </c>
      <c r="D190" s="250" t="s">
        <v>524</v>
      </c>
      <c r="E190" t="str">
        <f t="shared" si="18"/>
        <v>638</v>
      </c>
      <c r="F190" t="str">
        <f t="shared" si="19"/>
        <v>63</v>
      </c>
    </row>
    <row r="191" spans="1:6">
      <c r="A191" s="249">
        <v>63813</v>
      </c>
      <c r="B191" s="249" t="s">
        <v>593</v>
      </c>
      <c r="C191" s="249">
        <v>561</v>
      </c>
      <c r="D191" s="249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49">
        <v>562</v>
      </c>
      <c r="D192" s="249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49">
        <v>564</v>
      </c>
      <c r="D194" s="249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49">
        <v>565</v>
      </c>
      <c r="D195" s="249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49">
        <v>566</v>
      </c>
      <c r="D196" s="249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49">
        <v>567</v>
      </c>
      <c r="D197" s="249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49">
        <v>575</v>
      </c>
      <c r="D198" s="249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49">
        <v>577</v>
      </c>
      <c r="D199" s="249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49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49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0">
        <v>63813</v>
      </c>
      <c r="B202" s="250" t="s">
        <v>593</v>
      </c>
      <c r="C202" s="250">
        <v>581</v>
      </c>
      <c r="D202" s="250" t="s">
        <v>524</v>
      </c>
      <c r="E202" t="str">
        <f t="shared" si="18"/>
        <v>638</v>
      </c>
      <c r="F202" t="str">
        <f t="shared" si="19"/>
        <v>63</v>
      </c>
    </row>
    <row r="203" spans="1:6">
      <c r="A203" s="249">
        <v>63814</v>
      </c>
      <c r="B203" s="249" t="s">
        <v>594</v>
      </c>
      <c r="C203" s="249">
        <v>561</v>
      </c>
      <c r="D203" s="249" t="s">
        <v>502</v>
      </c>
      <c r="E203" t="str">
        <f t="shared" si="18"/>
        <v>638</v>
      </c>
      <c r="F203" t="str">
        <f t="shared" si="19"/>
        <v>63</v>
      </c>
    </row>
    <row r="204" spans="1:6">
      <c r="A204" s="249">
        <v>63814</v>
      </c>
      <c r="B204" s="249" t="s">
        <v>594</v>
      </c>
      <c r="C204" s="249">
        <v>562</v>
      </c>
      <c r="D204" s="249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49">
        <v>63814</v>
      </c>
      <c r="B205" s="249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49">
        <v>63814</v>
      </c>
      <c r="B206" s="249" t="s">
        <v>594</v>
      </c>
      <c r="C206" s="249">
        <v>564</v>
      </c>
      <c r="D206" s="249" t="s">
        <v>508</v>
      </c>
      <c r="E206" t="str">
        <f t="shared" si="24"/>
        <v>638</v>
      </c>
      <c r="F206" t="str">
        <f t="shared" si="25"/>
        <v>63</v>
      </c>
    </row>
    <row r="207" spans="1:6">
      <c r="A207" s="249">
        <v>63814</v>
      </c>
      <c r="B207" s="249" t="s">
        <v>594</v>
      </c>
      <c r="C207" s="249">
        <v>565</v>
      </c>
      <c r="D207" s="249" t="s">
        <v>510</v>
      </c>
      <c r="E207" t="str">
        <f t="shared" si="24"/>
        <v>638</v>
      </c>
      <c r="F207" t="str">
        <f t="shared" si="25"/>
        <v>63</v>
      </c>
    </row>
    <row r="208" spans="1:6">
      <c r="A208" s="249">
        <v>63814</v>
      </c>
      <c r="B208" s="249" t="s">
        <v>594</v>
      </c>
      <c r="C208" s="249">
        <v>566</v>
      </c>
      <c r="D208" s="249" t="s">
        <v>512</v>
      </c>
      <c r="E208" t="str">
        <f t="shared" si="24"/>
        <v>638</v>
      </c>
      <c r="F208" t="str">
        <f t="shared" si="25"/>
        <v>63</v>
      </c>
    </row>
    <row r="209" spans="1:6">
      <c r="A209" s="249">
        <v>63814</v>
      </c>
      <c r="B209" s="249" t="s">
        <v>594</v>
      </c>
      <c r="C209" s="249">
        <v>567</v>
      </c>
      <c r="D209" s="249" t="s">
        <v>514</v>
      </c>
      <c r="E209" t="str">
        <f t="shared" si="24"/>
        <v>638</v>
      </c>
      <c r="F209" t="str">
        <f t="shared" si="25"/>
        <v>63</v>
      </c>
    </row>
    <row r="210" spans="1:6">
      <c r="A210" s="249">
        <v>63814</v>
      </c>
      <c r="B210" s="249" t="s">
        <v>594</v>
      </c>
      <c r="C210" s="249">
        <v>575</v>
      </c>
      <c r="D210" s="249" t="s">
        <v>516</v>
      </c>
      <c r="E210" t="str">
        <f t="shared" si="24"/>
        <v>638</v>
      </c>
      <c r="F210" t="str">
        <f t="shared" si="25"/>
        <v>63</v>
      </c>
    </row>
    <row r="211" spans="1:6">
      <c r="A211" s="249">
        <v>63814</v>
      </c>
      <c r="B211" s="249" t="s">
        <v>594</v>
      </c>
      <c r="C211" s="249">
        <v>577</v>
      </c>
      <c r="D211" s="249" t="s">
        <v>518</v>
      </c>
      <c r="E211" t="str">
        <f t="shared" si="24"/>
        <v>638</v>
      </c>
      <c r="F211" t="str">
        <f t="shared" si="25"/>
        <v>63</v>
      </c>
    </row>
    <row r="212" spans="1:6">
      <c r="A212" s="249">
        <v>63814</v>
      </c>
      <c r="B212" s="249" t="s">
        <v>594</v>
      </c>
      <c r="C212" s="4">
        <v>578</v>
      </c>
      <c r="D212" s="249" t="s">
        <v>520</v>
      </c>
      <c r="E212" t="str">
        <f t="shared" si="24"/>
        <v>638</v>
      </c>
      <c r="F212" t="str">
        <f t="shared" si="25"/>
        <v>63</v>
      </c>
    </row>
    <row r="213" spans="1:6">
      <c r="A213" s="249">
        <v>63814</v>
      </c>
      <c r="B213" s="249" t="s">
        <v>594</v>
      </c>
      <c r="C213" s="4">
        <v>579</v>
      </c>
      <c r="D213" s="249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0">
        <v>63814</v>
      </c>
      <c r="B214" s="250" t="s">
        <v>594</v>
      </c>
      <c r="C214" s="250">
        <v>581</v>
      </c>
      <c r="D214" s="250" t="s">
        <v>524</v>
      </c>
      <c r="E214" t="str">
        <f t="shared" si="24"/>
        <v>638</v>
      </c>
      <c r="F214" t="str">
        <f t="shared" si="25"/>
        <v>63</v>
      </c>
    </row>
    <row r="215" spans="1:6">
      <c r="A215" s="249">
        <v>63822</v>
      </c>
      <c r="B215" s="249" t="s">
        <v>595</v>
      </c>
      <c r="C215" s="249">
        <v>561</v>
      </c>
      <c r="D215" s="249" t="s">
        <v>502</v>
      </c>
      <c r="E215" t="str">
        <f t="shared" si="24"/>
        <v>638</v>
      </c>
      <c r="F215" t="str">
        <f t="shared" si="25"/>
        <v>63</v>
      </c>
    </row>
    <row r="216" spans="1:6">
      <c r="A216" s="249">
        <v>63822</v>
      </c>
      <c r="B216" s="249" t="s">
        <v>595</v>
      </c>
      <c r="C216" s="249">
        <v>562</v>
      </c>
      <c r="D216" s="249" t="s">
        <v>504</v>
      </c>
      <c r="E216" t="str">
        <f t="shared" si="24"/>
        <v>638</v>
      </c>
      <c r="F216" t="str">
        <f t="shared" si="25"/>
        <v>63</v>
      </c>
    </row>
    <row r="217" spans="1:6">
      <c r="A217" s="249">
        <v>63822</v>
      </c>
      <c r="B217" s="249" t="s">
        <v>595</v>
      </c>
      <c r="C217" s="4">
        <v>563</v>
      </c>
      <c r="D217" s="249" t="s">
        <v>506</v>
      </c>
      <c r="E217" t="str">
        <f t="shared" si="24"/>
        <v>638</v>
      </c>
      <c r="F217" t="str">
        <f t="shared" si="25"/>
        <v>63</v>
      </c>
    </row>
    <row r="218" spans="1:6">
      <c r="A218" s="249">
        <v>63822</v>
      </c>
      <c r="B218" s="249" t="s">
        <v>595</v>
      </c>
      <c r="C218" s="249">
        <v>564</v>
      </c>
      <c r="D218" s="249" t="s">
        <v>508</v>
      </c>
      <c r="E218" t="str">
        <f t="shared" si="24"/>
        <v>638</v>
      </c>
      <c r="F218" t="str">
        <f t="shared" si="25"/>
        <v>63</v>
      </c>
    </row>
    <row r="219" spans="1:6">
      <c r="A219" s="249">
        <v>63822</v>
      </c>
      <c r="B219" s="249" t="s">
        <v>595</v>
      </c>
      <c r="C219" s="249">
        <v>565</v>
      </c>
      <c r="D219" s="249" t="s">
        <v>510</v>
      </c>
      <c r="E219" t="str">
        <f t="shared" si="24"/>
        <v>638</v>
      </c>
      <c r="F219" t="str">
        <f t="shared" si="25"/>
        <v>63</v>
      </c>
    </row>
    <row r="220" spans="1:6">
      <c r="A220" s="249">
        <v>63822</v>
      </c>
      <c r="B220" s="249" t="s">
        <v>595</v>
      </c>
      <c r="C220" s="249">
        <v>566</v>
      </c>
      <c r="D220" s="249" t="s">
        <v>512</v>
      </c>
      <c r="E220" t="str">
        <f t="shared" si="24"/>
        <v>638</v>
      </c>
      <c r="F220" t="str">
        <f t="shared" si="25"/>
        <v>63</v>
      </c>
    </row>
    <row r="221" spans="1:6">
      <c r="A221" s="249">
        <v>63822</v>
      </c>
      <c r="B221" s="249" t="s">
        <v>595</v>
      </c>
      <c r="C221" s="249">
        <v>567</v>
      </c>
      <c r="D221" s="249" t="s">
        <v>514</v>
      </c>
      <c r="E221" t="str">
        <f t="shared" si="24"/>
        <v>638</v>
      </c>
      <c r="F221" t="str">
        <f t="shared" si="25"/>
        <v>63</v>
      </c>
    </row>
    <row r="222" spans="1:6">
      <c r="A222" s="249">
        <v>63822</v>
      </c>
      <c r="B222" s="249" t="s">
        <v>595</v>
      </c>
      <c r="C222" s="249">
        <v>575</v>
      </c>
      <c r="D222" s="249" t="s">
        <v>516</v>
      </c>
      <c r="E222" t="str">
        <f t="shared" si="24"/>
        <v>638</v>
      </c>
      <c r="F222" t="str">
        <f t="shared" si="25"/>
        <v>63</v>
      </c>
    </row>
    <row r="223" spans="1:6">
      <c r="A223" s="249">
        <v>63822</v>
      </c>
      <c r="B223" s="249" t="s">
        <v>595</v>
      </c>
      <c r="C223" s="249">
        <v>577</v>
      </c>
      <c r="D223" s="249" t="s">
        <v>518</v>
      </c>
      <c r="E223" t="str">
        <f t="shared" si="24"/>
        <v>638</v>
      </c>
      <c r="F223" t="str">
        <f t="shared" si="25"/>
        <v>63</v>
      </c>
    </row>
    <row r="224" spans="1:6">
      <c r="A224" s="249">
        <v>63822</v>
      </c>
      <c r="B224" s="249" t="s">
        <v>595</v>
      </c>
      <c r="C224" s="4">
        <v>578</v>
      </c>
      <c r="D224" s="249" t="s">
        <v>520</v>
      </c>
      <c r="E224" t="str">
        <f t="shared" si="24"/>
        <v>638</v>
      </c>
      <c r="F224" t="str">
        <f t="shared" si="25"/>
        <v>63</v>
      </c>
    </row>
    <row r="225" spans="1:6">
      <c r="A225" s="249">
        <v>63822</v>
      </c>
      <c r="B225" s="249" t="s">
        <v>595</v>
      </c>
      <c r="C225" s="4">
        <v>579</v>
      </c>
      <c r="D225" s="249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0">
        <v>63822</v>
      </c>
      <c r="B226" s="250" t="s">
        <v>595</v>
      </c>
      <c r="C226" s="250">
        <v>581</v>
      </c>
      <c r="D226" s="250" t="s">
        <v>524</v>
      </c>
      <c r="E226" t="str">
        <f t="shared" si="18"/>
        <v>638</v>
      </c>
      <c r="F226" t="str">
        <f t="shared" si="19"/>
        <v>63</v>
      </c>
    </row>
    <row r="227" spans="1:6">
      <c r="A227" s="249">
        <v>63823</v>
      </c>
      <c r="B227" s="249" t="s">
        <v>596</v>
      </c>
      <c r="C227" s="249">
        <v>561</v>
      </c>
      <c r="D227" s="249" t="s">
        <v>502</v>
      </c>
      <c r="E227" t="str">
        <f t="shared" si="18"/>
        <v>638</v>
      </c>
      <c r="F227" t="str">
        <f t="shared" si="19"/>
        <v>63</v>
      </c>
    </row>
    <row r="228" spans="1:6">
      <c r="A228" s="249">
        <v>63823</v>
      </c>
      <c r="B228" s="249" t="s">
        <v>596</v>
      </c>
      <c r="C228" s="249">
        <v>562</v>
      </c>
      <c r="D228" s="249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49">
        <v>63823</v>
      </c>
      <c r="B229" s="249" t="s">
        <v>596</v>
      </c>
      <c r="C229" s="4">
        <v>563</v>
      </c>
      <c r="D229" s="249" t="s">
        <v>506</v>
      </c>
      <c r="E229" t="str">
        <f t="shared" si="26"/>
        <v>638</v>
      </c>
      <c r="F229" t="str">
        <f t="shared" si="27"/>
        <v>63</v>
      </c>
    </row>
    <row r="230" spans="1:6">
      <c r="A230" s="249">
        <v>63823</v>
      </c>
      <c r="B230" s="249" t="s">
        <v>596</v>
      </c>
      <c r="C230" s="249">
        <v>564</v>
      </c>
      <c r="D230" s="249" t="s">
        <v>508</v>
      </c>
      <c r="E230" t="str">
        <f t="shared" si="26"/>
        <v>638</v>
      </c>
      <c r="F230" t="str">
        <f t="shared" si="27"/>
        <v>63</v>
      </c>
    </row>
    <row r="231" spans="1:6">
      <c r="A231" s="249">
        <v>63823</v>
      </c>
      <c r="B231" s="249" t="s">
        <v>596</v>
      </c>
      <c r="C231" s="249">
        <v>565</v>
      </c>
      <c r="D231" s="249" t="s">
        <v>510</v>
      </c>
      <c r="E231" t="str">
        <f t="shared" si="26"/>
        <v>638</v>
      </c>
      <c r="F231" t="str">
        <f t="shared" si="27"/>
        <v>63</v>
      </c>
    </row>
    <row r="232" spans="1:6">
      <c r="A232" s="249">
        <v>63823</v>
      </c>
      <c r="B232" s="249" t="s">
        <v>596</v>
      </c>
      <c r="C232" s="249">
        <v>566</v>
      </c>
      <c r="D232" s="249" t="s">
        <v>512</v>
      </c>
      <c r="E232" t="str">
        <f t="shared" si="26"/>
        <v>638</v>
      </c>
      <c r="F232" t="str">
        <f t="shared" si="27"/>
        <v>63</v>
      </c>
    </row>
    <row r="233" spans="1:6">
      <c r="A233" s="249">
        <v>63823</v>
      </c>
      <c r="B233" s="249" t="s">
        <v>596</v>
      </c>
      <c r="C233" s="249">
        <v>567</v>
      </c>
      <c r="D233" s="249" t="s">
        <v>514</v>
      </c>
      <c r="E233" t="str">
        <f t="shared" si="26"/>
        <v>638</v>
      </c>
      <c r="F233" t="str">
        <f t="shared" si="27"/>
        <v>63</v>
      </c>
    </row>
    <row r="234" spans="1:6">
      <c r="A234" s="249">
        <v>63823</v>
      </c>
      <c r="B234" s="249" t="s">
        <v>596</v>
      </c>
      <c r="C234" s="249">
        <v>575</v>
      </c>
      <c r="D234" s="249" t="s">
        <v>516</v>
      </c>
      <c r="E234" t="str">
        <f t="shared" si="26"/>
        <v>638</v>
      </c>
      <c r="F234" t="str">
        <f t="shared" si="27"/>
        <v>63</v>
      </c>
    </row>
    <row r="235" spans="1:6">
      <c r="A235" s="249">
        <v>63823</v>
      </c>
      <c r="B235" s="249" t="s">
        <v>596</v>
      </c>
      <c r="C235" s="249">
        <v>577</v>
      </c>
      <c r="D235" s="249" t="s">
        <v>518</v>
      </c>
      <c r="E235" t="str">
        <f t="shared" si="26"/>
        <v>638</v>
      </c>
      <c r="F235" t="str">
        <f t="shared" si="27"/>
        <v>63</v>
      </c>
    </row>
    <row r="236" spans="1:6">
      <c r="A236" s="249">
        <v>63823</v>
      </c>
      <c r="B236" s="249" t="s">
        <v>596</v>
      </c>
      <c r="C236" s="4">
        <v>578</v>
      </c>
      <c r="D236" s="249" t="s">
        <v>520</v>
      </c>
      <c r="E236" t="str">
        <f t="shared" si="26"/>
        <v>638</v>
      </c>
      <c r="F236" t="str">
        <f t="shared" si="27"/>
        <v>63</v>
      </c>
    </row>
    <row r="237" spans="1:6">
      <c r="A237" s="249">
        <v>63823</v>
      </c>
      <c r="B237" s="249" t="s">
        <v>596</v>
      </c>
      <c r="C237" s="4">
        <v>579</v>
      </c>
      <c r="D237" s="249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0">
        <v>63823</v>
      </c>
      <c r="B238" s="250" t="s">
        <v>596</v>
      </c>
      <c r="C238" s="250">
        <v>581</v>
      </c>
      <c r="D238" s="250" t="s">
        <v>524</v>
      </c>
      <c r="E238" t="str">
        <f t="shared" si="18"/>
        <v>638</v>
      </c>
      <c r="F238" t="str">
        <f t="shared" si="19"/>
        <v>63</v>
      </c>
    </row>
    <row r="239" spans="1:6">
      <c r="A239" s="249">
        <v>63824</v>
      </c>
      <c r="B239" s="249" t="s">
        <v>597</v>
      </c>
      <c r="C239" s="249">
        <v>561</v>
      </c>
      <c r="D239" s="249" t="s">
        <v>502</v>
      </c>
      <c r="E239" t="str">
        <f t="shared" si="18"/>
        <v>638</v>
      </c>
      <c r="F239" t="str">
        <f t="shared" si="19"/>
        <v>63</v>
      </c>
    </row>
    <row r="240" spans="1:6">
      <c r="A240" s="249">
        <v>63824</v>
      </c>
      <c r="B240" s="249" t="s">
        <v>597</v>
      </c>
      <c r="C240" s="249">
        <v>562</v>
      </c>
      <c r="D240" s="249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49">
        <v>63824</v>
      </c>
      <c r="B241" s="249" t="s">
        <v>597</v>
      </c>
      <c r="C241" s="4">
        <v>563</v>
      </c>
      <c r="D241" s="249" t="s">
        <v>506</v>
      </c>
      <c r="E241" t="str">
        <f t="shared" si="28"/>
        <v>638</v>
      </c>
      <c r="F241" t="str">
        <f t="shared" si="29"/>
        <v>63</v>
      </c>
    </row>
    <row r="242" spans="1:6">
      <c r="A242" s="249">
        <v>63824</v>
      </c>
      <c r="B242" s="249" t="s">
        <v>597</v>
      </c>
      <c r="C242" s="249">
        <v>564</v>
      </c>
      <c r="D242" s="249" t="s">
        <v>508</v>
      </c>
      <c r="E242" t="str">
        <f t="shared" si="28"/>
        <v>638</v>
      </c>
      <c r="F242" t="str">
        <f t="shared" si="29"/>
        <v>63</v>
      </c>
    </row>
    <row r="243" spans="1:6">
      <c r="A243" s="249">
        <v>63824</v>
      </c>
      <c r="B243" s="249" t="s">
        <v>597</v>
      </c>
      <c r="C243" s="249">
        <v>565</v>
      </c>
      <c r="D243" s="249" t="s">
        <v>510</v>
      </c>
      <c r="E243" t="str">
        <f t="shared" si="28"/>
        <v>638</v>
      </c>
      <c r="F243" t="str">
        <f t="shared" si="29"/>
        <v>63</v>
      </c>
    </row>
    <row r="244" spans="1:6">
      <c r="A244" s="249">
        <v>63824</v>
      </c>
      <c r="B244" s="249" t="s">
        <v>597</v>
      </c>
      <c r="C244" s="249">
        <v>566</v>
      </c>
      <c r="D244" s="249" t="s">
        <v>512</v>
      </c>
      <c r="E244" t="str">
        <f t="shared" si="28"/>
        <v>638</v>
      </c>
      <c r="F244" t="str">
        <f t="shared" si="29"/>
        <v>63</v>
      </c>
    </row>
    <row r="245" spans="1:6">
      <c r="A245" s="249">
        <v>63824</v>
      </c>
      <c r="B245" s="249" t="s">
        <v>597</v>
      </c>
      <c r="C245" s="249">
        <v>567</v>
      </c>
      <c r="D245" s="249" t="s">
        <v>514</v>
      </c>
      <c r="E245" t="str">
        <f t="shared" si="28"/>
        <v>638</v>
      </c>
      <c r="F245" t="str">
        <f t="shared" si="29"/>
        <v>63</v>
      </c>
    </row>
    <row r="246" spans="1:6">
      <c r="A246" s="249">
        <v>63824</v>
      </c>
      <c r="B246" s="249" t="s">
        <v>597</v>
      </c>
      <c r="C246" s="249">
        <v>575</v>
      </c>
      <c r="D246" s="249" t="s">
        <v>516</v>
      </c>
      <c r="E246" t="str">
        <f t="shared" si="28"/>
        <v>638</v>
      </c>
      <c r="F246" t="str">
        <f t="shared" si="29"/>
        <v>63</v>
      </c>
    </row>
    <row r="247" spans="1:6">
      <c r="A247" s="249">
        <v>63824</v>
      </c>
      <c r="B247" s="249" t="s">
        <v>597</v>
      </c>
      <c r="C247" s="249">
        <v>577</v>
      </c>
      <c r="D247" s="249" t="s">
        <v>518</v>
      </c>
      <c r="E247" t="str">
        <f t="shared" si="28"/>
        <v>638</v>
      </c>
      <c r="F247" t="str">
        <f t="shared" si="29"/>
        <v>63</v>
      </c>
    </row>
    <row r="248" spans="1:6">
      <c r="A248" s="249">
        <v>63824</v>
      </c>
      <c r="B248" s="249" t="s">
        <v>597</v>
      </c>
      <c r="C248" s="4">
        <v>578</v>
      </c>
      <c r="D248" s="249" t="s">
        <v>520</v>
      </c>
      <c r="E248" t="str">
        <f t="shared" si="28"/>
        <v>638</v>
      </c>
      <c r="F248" t="str">
        <f t="shared" si="29"/>
        <v>63</v>
      </c>
    </row>
    <row r="249" spans="1:6">
      <c r="A249" s="249">
        <v>63824</v>
      </c>
      <c r="B249" s="249" t="s">
        <v>597</v>
      </c>
      <c r="C249" s="4">
        <v>579</v>
      </c>
      <c r="D249" s="249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0">
        <v>63824</v>
      </c>
      <c r="B250" s="250" t="s">
        <v>597</v>
      </c>
      <c r="C250" s="250">
        <v>581</v>
      </c>
      <c r="D250" s="250" t="s">
        <v>524</v>
      </c>
      <c r="E250" t="str">
        <f t="shared" si="18"/>
        <v>638</v>
      </c>
      <c r="F250" t="str">
        <f t="shared" si="19"/>
        <v>63</v>
      </c>
    </row>
    <row r="251" spans="1:6">
      <c r="A251" s="249">
        <v>63911</v>
      </c>
      <c r="B251" s="249" t="s">
        <v>598</v>
      </c>
      <c r="C251" s="249">
        <v>5011</v>
      </c>
      <c r="D251" s="249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49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49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49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298">
        <v>63911</v>
      </c>
      <c r="B255" s="298" t="s">
        <v>598</v>
      </c>
      <c r="C255" s="298">
        <v>50810</v>
      </c>
      <c r="D255" s="298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49">
        <v>63921</v>
      </c>
      <c r="B256" s="249" t="s">
        <v>599</v>
      </c>
      <c r="C256" s="249">
        <v>5011</v>
      </c>
      <c r="D256" s="249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49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49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49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298">
        <v>63921</v>
      </c>
      <c r="B260" s="298" t="s">
        <v>599</v>
      </c>
      <c r="C260" s="298">
        <v>50810</v>
      </c>
      <c r="D260" s="298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49">
        <v>63931</v>
      </c>
      <c r="B261" s="249" t="s">
        <v>600</v>
      </c>
      <c r="C261" s="249">
        <v>5012</v>
      </c>
      <c r="D261" s="249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49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49">
        <v>561</v>
      </c>
      <c r="D265" s="249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49">
        <v>562</v>
      </c>
      <c r="D266" s="249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49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49">
        <v>564</v>
      </c>
      <c r="D268" s="249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49">
        <v>565</v>
      </c>
      <c r="D269" s="249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49">
        <v>566</v>
      </c>
      <c r="D270" s="249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49">
        <v>567</v>
      </c>
      <c r="D271" s="249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49">
        <v>575</v>
      </c>
      <c r="D272" s="249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49">
        <v>577</v>
      </c>
      <c r="D273" s="249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49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49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0">
        <v>63931</v>
      </c>
      <c r="B276" s="250" t="s">
        <v>600</v>
      </c>
      <c r="C276" s="250">
        <v>581</v>
      </c>
      <c r="D276" s="250" t="s">
        <v>524</v>
      </c>
      <c r="E276" t="str">
        <f t="shared" si="30"/>
        <v>639</v>
      </c>
      <c r="F276" t="str">
        <f t="shared" si="31"/>
        <v>63</v>
      </c>
    </row>
    <row r="277" spans="1:6">
      <c r="A277" s="249">
        <v>63941</v>
      </c>
      <c r="B277" s="249" t="s">
        <v>601</v>
      </c>
      <c r="C277" s="249">
        <v>5012</v>
      </c>
      <c r="D277" s="249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49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49">
        <v>561</v>
      </c>
      <c r="D281" s="249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49">
        <v>562</v>
      </c>
      <c r="D282" s="249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49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49">
        <v>564</v>
      </c>
      <c r="D284" s="249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49">
        <v>565</v>
      </c>
      <c r="D285" s="249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49">
        <v>566</v>
      </c>
      <c r="D286" s="249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49">
        <v>567</v>
      </c>
      <c r="D287" s="249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49">
        <v>575</v>
      </c>
      <c r="D288" s="249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49">
        <v>577</v>
      </c>
      <c r="D289" s="249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49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49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0">
        <v>63941</v>
      </c>
      <c r="B292" s="250" t="s">
        <v>601</v>
      </c>
      <c r="C292" s="250">
        <v>581</v>
      </c>
      <c r="D292" s="250" t="s">
        <v>524</v>
      </c>
      <c r="E292" t="str">
        <f t="shared" si="30"/>
        <v>639</v>
      </c>
      <c r="F292" t="str">
        <f t="shared" si="31"/>
        <v>63</v>
      </c>
    </row>
    <row r="293" spans="1:6">
      <c r="A293" s="249">
        <v>68191</v>
      </c>
      <c r="B293" s="249" t="s">
        <v>602</v>
      </c>
      <c r="C293" s="249">
        <v>43</v>
      </c>
      <c r="D293" s="249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A46" sqref="A46:B48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36" t="s">
        <v>1305</v>
      </c>
      <c r="B2" s="237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4" t="s">
        <v>1378</v>
      </c>
      <c r="B47" s="245" t="s">
        <v>1379</v>
      </c>
      <c r="C47">
        <f t="shared" si="0"/>
        <v>11</v>
      </c>
    </row>
    <row r="48" spans="1:3">
      <c r="A48" s="244" t="s">
        <v>1380</v>
      </c>
      <c r="B48" s="245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4" t="s">
        <v>1382</v>
      </c>
      <c r="B50" s="245" t="s">
        <v>1383</v>
      </c>
      <c r="C50">
        <f t="shared" si="0"/>
        <v>11</v>
      </c>
    </row>
    <row r="51" spans="1:3">
      <c r="A51" s="244" t="s">
        <v>1384</v>
      </c>
      <c r="B51" s="245" t="s">
        <v>1385</v>
      </c>
      <c r="C51">
        <f t="shared" si="0"/>
        <v>11</v>
      </c>
    </row>
    <row r="52" spans="1:3">
      <c r="A52" s="244" t="s">
        <v>1382</v>
      </c>
      <c r="B52" s="245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4" t="s">
        <v>1387</v>
      </c>
      <c r="B54" s="245" t="s">
        <v>1388</v>
      </c>
      <c r="C54">
        <f t="shared" si="0"/>
        <v>11</v>
      </c>
    </row>
    <row r="55" spans="1:3">
      <c r="A55" s="244" t="s">
        <v>1389</v>
      </c>
      <c r="B55" s="245" t="s">
        <v>1390</v>
      </c>
      <c r="C55">
        <f t="shared" si="0"/>
        <v>11</v>
      </c>
    </row>
    <row r="56" spans="1:3">
      <c r="A56" s="244" t="s">
        <v>1391</v>
      </c>
      <c r="B56" s="245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4" t="s">
        <v>1393</v>
      </c>
      <c r="B59" s="245" t="s">
        <v>1379</v>
      </c>
      <c r="C59">
        <f t="shared" si="0"/>
        <v>11</v>
      </c>
    </row>
    <row r="60" spans="1:3" s="78" customFormat="1">
      <c r="A60" s="244" t="s">
        <v>1394</v>
      </c>
      <c r="B60" s="245" t="s">
        <v>1395</v>
      </c>
      <c r="C60">
        <f t="shared" si="0"/>
        <v>11</v>
      </c>
    </row>
    <row r="61" spans="1:3">
      <c r="A61" s="244" t="s">
        <v>1396</v>
      </c>
      <c r="B61" s="245" t="s">
        <v>1397</v>
      </c>
      <c r="C61">
        <f t="shared" si="0"/>
        <v>11</v>
      </c>
    </row>
    <row r="62" spans="1:3">
      <c r="A62" s="244" t="s">
        <v>1398</v>
      </c>
      <c r="B62" s="245" t="s">
        <v>1399</v>
      </c>
      <c r="C62">
        <f t="shared" si="0"/>
        <v>11</v>
      </c>
    </row>
    <row r="63" spans="1:3">
      <c r="A63" s="244" t="s">
        <v>1400</v>
      </c>
      <c r="B63" s="245" t="s">
        <v>1385</v>
      </c>
      <c r="C63">
        <f t="shared" si="0"/>
        <v>11</v>
      </c>
    </row>
    <row r="64" spans="1:3">
      <c r="A64" s="244" t="s">
        <v>1401</v>
      </c>
      <c r="B64" s="245" t="s">
        <v>1386</v>
      </c>
      <c r="C64">
        <f t="shared" si="0"/>
        <v>11</v>
      </c>
    </row>
    <row r="65" spans="1:3">
      <c r="A65" s="244" t="s">
        <v>1402</v>
      </c>
      <c r="B65" s="245" t="s">
        <v>1403</v>
      </c>
      <c r="C65">
        <f t="shared" si="0"/>
        <v>11</v>
      </c>
    </row>
    <row r="66" spans="1:3">
      <c r="A66" s="244" t="s">
        <v>1404</v>
      </c>
      <c r="B66" s="245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0" t="s">
        <v>5</v>
      </c>
      <c r="B1" s="230" t="s">
        <v>1752</v>
      </c>
      <c r="C1" s="230" t="s">
        <v>1753</v>
      </c>
      <c r="D1" s="230" t="s">
        <v>1754</v>
      </c>
      <c r="E1" s="230" t="s">
        <v>1755</v>
      </c>
      <c r="F1" s="230" t="s">
        <v>1756</v>
      </c>
      <c r="G1" s="230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28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29"/>
    </row>
    <row r="168" spans="1:9" s="228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29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G23" sqref="G23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24" t="s">
        <v>470</v>
      </c>
      <c r="B1" s="324"/>
      <c r="C1" s="324"/>
      <c r="D1" s="324"/>
      <c r="E1" s="324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1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38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5011</v>
      </c>
      <c r="D3" s="197">
        <f>IFERROR(VLOOKUP(G3,$T$6:$AA$500,4,FALSE),"")</f>
        <v>5011</v>
      </c>
      <c r="E3" s="35" t="str">
        <f>IFERROR(VLOOKUP(G3,$T$6:$AA$500,5,FALSE),"")</f>
        <v>5011 Pomoći iz državnog proračuna kroz opće prihode i primitke</v>
      </c>
      <c r="F3" s="264">
        <f>IFERROR(VLOOKUP(G3,$T$6:$AA$500,2,FALSE),"")</f>
        <v>63911</v>
      </c>
      <c r="G3" s="198" t="s">
        <v>3190</v>
      </c>
      <c r="H3" s="199" t="str">
        <f>IFERROR(VLOOKUP(G3,$T$6:$AA$500,3,FALSE),"")</f>
        <v>Tekući prijenosi između proračunskih korisnika istog proračuna</v>
      </c>
      <c r="I3" s="73">
        <v>19000</v>
      </c>
      <c r="J3" s="73">
        <v>0</v>
      </c>
      <c r="K3" s="73">
        <v>0</v>
      </c>
      <c r="L3" s="239" t="s">
        <v>3201</v>
      </c>
      <c r="M3" t="str">
        <f>IF(F3="","",'OPĆI DIO'!$C$1)</f>
        <v>2217 SVEUČILIŠTE U RIJECI, PRAVNI FAKULTET</v>
      </c>
      <c r="N3" t="str">
        <f>LEFT(F3,2)</f>
        <v>63</v>
      </c>
      <c r="O3" t="str">
        <f>LEFT(F3,3)</f>
        <v>639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43</v>
      </c>
      <c r="D4" s="197">
        <f t="shared" ref="D4:D67" si="1">IFERROR(VLOOKUP(G4,$T$6:$AA$500,4,FALSE),"")</f>
        <v>43</v>
      </c>
      <c r="E4" s="35" t="str">
        <f t="shared" ref="E4:E67" si="2">IFERROR(VLOOKUP(G4,$T$6:$AA$500,5,FALSE),"")</f>
        <v>Ostali prihodi za posebne namjene</v>
      </c>
      <c r="F4" s="264">
        <f t="shared" ref="F4:F67" si="3">IFERROR(VLOOKUP(G4,$T$6:$AA$500,2,FALSE),"")</f>
        <v>65264</v>
      </c>
      <c r="G4" s="198" t="s">
        <v>3191</v>
      </c>
      <c r="H4" s="199" t="str">
        <f t="shared" ref="H4:H67" si="4">IFERROR(VLOOKUP(G4,$T$6:$AA$500,3,FALSE),"")</f>
        <v>Sufinanciranje cijene usluge, participacije i slično</v>
      </c>
      <c r="I4" s="73">
        <v>607844</v>
      </c>
      <c r="J4" s="73">
        <v>607844</v>
      </c>
      <c r="K4" s="73">
        <v>607844</v>
      </c>
      <c r="L4" s="239"/>
      <c r="M4" t="str">
        <f>IF(F4="","",'OPĆI DIO'!$C$1)</f>
        <v>2217 SVEUČILIŠTE U RIJECI, PRAVNI FAKULTET</v>
      </c>
      <c r="N4" t="str">
        <f t="shared" ref="N4:N67" si="5">LEFT(F4,2)</f>
        <v>65</v>
      </c>
      <c r="O4" t="str">
        <f t="shared" ref="O4:O67" si="6">LEFT(F4,3)</f>
        <v>652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4">
        <f t="shared" si="3"/>
        <v>66151</v>
      </c>
      <c r="G5" s="198" t="s">
        <v>3192</v>
      </c>
      <c r="H5" s="199" t="str">
        <f t="shared" si="4"/>
        <v>Prihodi od pruženih usluga</v>
      </c>
      <c r="I5" s="73">
        <v>167450</v>
      </c>
      <c r="J5" s="73">
        <v>167450</v>
      </c>
      <c r="K5" s="73">
        <v>167450</v>
      </c>
      <c r="L5" s="239"/>
      <c r="M5" t="str">
        <f>IF(F5="","",'OPĆI DIO'!$C$1)</f>
        <v>2217 SVEUČILIŠTE U RIJECI, PRAVNI FAKULTET</v>
      </c>
      <c r="N5" t="str">
        <f t="shared" si="5"/>
        <v>66</v>
      </c>
      <c r="O5" t="str">
        <f t="shared" si="6"/>
        <v>661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3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4">
        <f t="shared" si="3"/>
        <v>68311</v>
      </c>
      <c r="G6" s="198" t="s">
        <v>3193</v>
      </c>
      <c r="H6" s="199" t="str">
        <f t="shared" si="4"/>
        <v>Ostali prihodi</v>
      </c>
      <c r="I6" s="73">
        <v>633</v>
      </c>
      <c r="J6" s="73">
        <v>633</v>
      </c>
      <c r="K6" s="73">
        <v>633</v>
      </c>
      <c r="L6" s="239"/>
      <c r="M6" t="str">
        <f>IF(F6="","",'OPĆI DIO'!$C$1)</f>
        <v>2217 SVEUČILIŠTE U RIJECI, PRAVNI FAKULTET</v>
      </c>
      <c r="N6" t="str">
        <f>LEFT(F6,2)</f>
        <v>68</v>
      </c>
      <c r="O6" t="str">
        <f t="shared" si="6"/>
        <v>683</v>
      </c>
      <c r="P6">
        <v>11</v>
      </c>
      <c r="Q6" t="s">
        <v>491</v>
      </c>
      <c r="R6">
        <v>11</v>
      </c>
      <c r="T6" t="str">
        <f>U6&amp;"-"&amp;W6</f>
        <v>67111-11</v>
      </c>
      <c r="U6" s="251">
        <v>67111</v>
      </c>
      <c r="V6" s="251" t="s">
        <v>492</v>
      </c>
      <c r="W6" s="251">
        <v>11</v>
      </c>
      <c r="X6" s="251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4">
        <f t="shared" si="3"/>
        <v>64132</v>
      </c>
      <c r="G7" s="198" t="s">
        <v>3194</v>
      </c>
      <c r="H7" s="199" t="str">
        <f t="shared" si="4"/>
        <v>Kamate na depozite po viđenju</v>
      </c>
      <c r="I7" s="73">
        <v>100</v>
      </c>
      <c r="J7" s="73">
        <v>100</v>
      </c>
      <c r="K7" s="73">
        <v>100</v>
      </c>
      <c r="L7" s="239"/>
      <c r="M7" t="str">
        <f>IF(F7="","",'OPĆI DIO'!$C$1)</f>
        <v>2217 SVEUČILIŠTE U RIJECI, PRAVNI FAKULTET</v>
      </c>
      <c r="N7" t="str">
        <f t="shared" si="5"/>
        <v>64</v>
      </c>
      <c r="O7" t="str">
        <f t="shared" si="6"/>
        <v>641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1">
        <v>67111</v>
      </c>
      <c r="V7" s="251" t="s">
        <v>494</v>
      </c>
      <c r="W7" s="251">
        <v>12</v>
      </c>
      <c r="X7" s="251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51000</v>
      </c>
      <c r="D8" s="197">
        <f t="shared" si="1"/>
        <v>51000</v>
      </c>
      <c r="E8" s="35" t="str">
        <f t="shared" si="2"/>
        <v>51000 Programi Unije – raspoloživ predujam</v>
      </c>
      <c r="F8" s="264">
        <f t="shared" si="3"/>
        <v>63231</v>
      </c>
      <c r="G8" s="198" t="s">
        <v>3203</v>
      </c>
      <c r="H8" s="199" t="str">
        <f t="shared" si="4"/>
        <v xml:space="preserve">Tekuće pomoći od institucija i tijela EU   </v>
      </c>
      <c r="I8" s="73">
        <v>0</v>
      </c>
      <c r="J8" s="73">
        <v>42560</v>
      </c>
      <c r="K8" s="73">
        <v>0</v>
      </c>
      <c r="L8" s="239"/>
      <c r="M8" t="str">
        <f>IF(F8="","",'OPĆI DIO'!$C$1)</f>
        <v>2217 SVEUČILIŠTE U RIJECI, PRAVNI FAKULTET</v>
      </c>
      <c r="N8" t="str">
        <f t="shared" si="5"/>
        <v>63</v>
      </c>
      <c r="O8" t="str">
        <f t="shared" si="6"/>
        <v>632</v>
      </c>
      <c r="P8">
        <v>31</v>
      </c>
      <c r="Q8" t="s">
        <v>495</v>
      </c>
      <c r="R8">
        <v>31</v>
      </c>
      <c r="T8" t="str">
        <f t="shared" si="7"/>
        <v>67111-531</v>
      </c>
      <c r="U8" s="251">
        <v>67111</v>
      </c>
      <c r="V8" s="251" t="s">
        <v>494</v>
      </c>
      <c r="W8" s="251">
        <v>531</v>
      </c>
      <c r="X8" s="251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5043</v>
      </c>
      <c r="D9" s="197">
        <f t="shared" si="1"/>
        <v>5043</v>
      </c>
      <c r="E9" s="35" t="str">
        <f t="shared" si="2"/>
        <v>5043 Pomoći iz državnog proračuna kroz ostale prihode za posebne namjene</v>
      </c>
      <c r="F9" s="264">
        <f t="shared" si="3"/>
        <v>63911</v>
      </c>
      <c r="G9" s="198" t="s">
        <v>3195</v>
      </c>
      <c r="H9" s="199" t="str">
        <f t="shared" si="4"/>
        <v>Tekući prijenosi između proračunskih korisnika istog proračuna</v>
      </c>
      <c r="I9" s="73">
        <v>1800</v>
      </c>
      <c r="J9" s="73">
        <v>1800</v>
      </c>
      <c r="K9" s="73">
        <v>1800</v>
      </c>
      <c r="L9" s="239" t="s">
        <v>3202</v>
      </c>
      <c r="M9" t="str">
        <f>IF(F9="","",'OPĆI DIO'!$C$1)</f>
        <v>2217 SVEUČILIŠTE U RIJECI, PRAVNI FAKULTET</v>
      </c>
      <c r="N9" t="str">
        <f t="shared" si="5"/>
        <v>63</v>
      </c>
      <c r="O9" t="str">
        <f t="shared" si="6"/>
        <v>639</v>
      </c>
      <c r="P9">
        <v>41</v>
      </c>
      <c r="Q9" t="s">
        <v>497</v>
      </c>
      <c r="R9">
        <v>41</v>
      </c>
      <c r="T9" t="str">
        <f t="shared" si="7"/>
        <v>67111-532</v>
      </c>
      <c r="U9" s="251">
        <v>67111</v>
      </c>
      <c r="V9" s="251" t="s">
        <v>494</v>
      </c>
      <c r="W9" s="251">
        <v>532</v>
      </c>
      <c r="X9" s="251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61</v>
      </c>
      <c r="D10" s="197">
        <f t="shared" si="1"/>
        <v>61</v>
      </c>
      <c r="E10" s="35" t="str">
        <f t="shared" si="2"/>
        <v>Donacije</v>
      </c>
      <c r="F10" s="264">
        <f t="shared" si="3"/>
        <v>66311</v>
      </c>
      <c r="G10" s="198" t="s">
        <v>3196</v>
      </c>
      <c r="H10" s="199" t="str">
        <f t="shared" si="4"/>
        <v>Tekuće donacije od fizičkih osoba</v>
      </c>
      <c r="I10" s="73">
        <v>6500</v>
      </c>
      <c r="J10" s="73">
        <v>6500</v>
      </c>
      <c r="K10" s="73">
        <v>6500</v>
      </c>
      <c r="L10" s="239"/>
      <c r="M10" t="str">
        <f>IF(F10="","",'OPĆI DIO'!$C$1)</f>
        <v>2217 SVEUČILIŠTE U RIJECI, PRAVNI FAKULTET</v>
      </c>
      <c r="N10" t="str">
        <f t="shared" si="5"/>
        <v>66</v>
      </c>
      <c r="O10" t="str">
        <f t="shared" si="6"/>
        <v>663</v>
      </c>
      <c r="P10">
        <v>43</v>
      </c>
      <c r="Q10" t="s">
        <v>499</v>
      </c>
      <c r="R10">
        <v>43</v>
      </c>
      <c r="T10" t="str">
        <f t="shared" si="7"/>
        <v>67111-54</v>
      </c>
      <c r="U10" s="251">
        <v>67111</v>
      </c>
      <c r="V10" s="251" t="s">
        <v>494</v>
      </c>
      <c r="W10" s="251">
        <v>54</v>
      </c>
      <c r="X10" s="251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61</v>
      </c>
      <c r="D11" s="197">
        <f t="shared" si="1"/>
        <v>61</v>
      </c>
      <c r="E11" s="35" t="str">
        <f t="shared" si="2"/>
        <v>Donacije</v>
      </c>
      <c r="F11" s="264">
        <f t="shared" si="3"/>
        <v>66313</v>
      </c>
      <c r="G11" s="198" t="s">
        <v>3197</v>
      </c>
      <c r="H11" s="199" t="str">
        <f t="shared" si="4"/>
        <v>Tekuće donacije od trgovačkih društava</v>
      </c>
      <c r="I11" s="73">
        <v>500</v>
      </c>
      <c r="J11" s="73">
        <v>500</v>
      </c>
      <c r="K11" s="73">
        <v>500</v>
      </c>
      <c r="L11" s="239"/>
      <c r="M11" t="str">
        <f>IF(F11="","",'OPĆI DIO'!$C$1)</f>
        <v>2217 SVEUČILIŠTE U RIJECI, PRAVNI FAKULTET</v>
      </c>
      <c r="N11" t="str">
        <f t="shared" si="5"/>
        <v>66</v>
      </c>
      <c r="O11" t="str">
        <f t="shared" si="6"/>
        <v>663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1">
        <v>67111</v>
      </c>
      <c r="V11" s="251" t="s">
        <v>494</v>
      </c>
      <c r="W11" s="251">
        <v>561</v>
      </c>
      <c r="X11" s="251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52</v>
      </c>
      <c r="D12" s="197">
        <f t="shared" si="1"/>
        <v>52</v>
      </c>
      <c r="E12" s="35" t="str">
        <f t="shared" si="2"/>
        <v>Ostale pomoći</v>
      </c>
      <c r="F12" s="264">
        <f t="shared" si="3"/>
        <v>63613</v>
      </c>
      <c r="G12" s="198" t="s">
        <v>3198</v>
      </c>
      <c r="H12" s="199" t="str">
        <f t="shared" si="4"/>
        <v>Tekuće pomoći proračunskim korisnicima iz proračuna JLP(R)S koji im nije nadležan</v>
      </c>
      <c r="I12" s="73">
        <v>400</v>
      </c>
      <c r="J12" s="73">
        <v>400</v>
      </c>
      <c r="K12" s="73">
        <v>400</v>
      </c>
      <c r="L12" s="239"/>
      <c r="M12" t="str">
        <f>IF(F12="","",'OPĆI DIO'!$C$1)</f>
        <v>2217 SVEUČILIŠTE U RIJECI, PRAVNI FAKULTET</v>
      </c>
      <c r="N12" t="str">
        <f t="shared" si="5"/>
        <v>63</v>
      </c>
      <c r="O12" t="str">
        <f t="shared" si="6"/>
        <v>636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1">
        <v>67111</v>
      </c>
      <c r="V12" s="251" t="s">
        <v>494</v>
      </c>
      <c r="W12" s="251">
        <v>562</v>
      </c>
      <c r="X12" s="251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52</v>
      </c>
      <c r="D13" s="197">
        <f t="shared" si="1"/>
        <v>52</v>
      </c>
      <c r="E13" s="35" t="str">
        <f t="shared" si="2"/>
        <v>Ostale pomoći</v>
      </c>
      <c r="F13" s="264">
        <f t="shared" si="3"/>
        <v>63613</v>
      </c>
      <c r="G13" s="198" t="s">
        <v>3198</v>
      </c>
      <c r="H13" s="199" t="str">
        <f t="shared" si="4"/>
        <v>Tekuće pomoći proračunskim korisnicima iz proračuna JLP(R)S koji im nije nadležan</v>
      </c>
      <c r="I13" s="73">
        <v>400</v>
      </c>
      <c r="J13" s="73">
        <v>400</v>
      </c>
      <c r="K13" s="73">
        <v>400</v>
      </c>
      <c r="L13" s="239"/>
      <c r="M13" t="str">
        <f>IF(F13="","",'OPĆI DIO'!$C$1)</f>
        <v>2217 SVEUČILIŠTE U RIJECI, PRAVNI FAKULTET</v>
      </c>
      <c r="N13" t="str">
        <f t="shared" si="5"/>
        <v>63</v>
      </c>
      <c r="O13" t="str">
        <f t="shared" si="6"/>
        <v>636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1">
        <v>67111</v>
      </c>
      <c r="V13" s="251" t="s">
        <v>494</v>
      </c>
      <c r="W13" s="251">
        <v>563</v>
      </c>
      <c r="X13" s="251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>08006</v>
      </c>
      <c r="B14" s="36" t="str">
        <f>IF(F14="","",VLOOKUP('OPĆI DIO'!$C$1,'OPĆI DIO'!$N$4:$W$137,9,FALSE))</f>
        <v>Sveučilišta i veleučilišta u Republici Hrvatskoj</v>
      </c>
      <c r="C14" s="197">
        <f t="shared" si="0"/>
        <v>11</v>
      </c>
      <c r="D14" s="197">
        <f t="shared" si="1"/>
        <v>11</v>
      </c>
      <c r="E14" s="35" t="str">
        <f t="shared" si="2"/>
        <v>Opći prihodi i primici</v>
      </c>
      <c r="F14" s="264">
        <f t="shared" si="3"/>
        <v>67111</v>
      </c>
      <c r="G14" s="198" t="s">
        <v>3199</v>
      </c>
      <c r="H14" s="199" t="str">
        <f t="shared" si="4"/>
        <v xml:space="preserve">Prihodi iz nadležnog proračuna za financiranje rashoda poslovanja </v>
      </c>
      <c r="I14" s="73">
        <f>3875575-8000</f>
        <v>3867575</v>
      </c>
      <c r="J14" s="73">
        <v>3968494</v>
      </c>
      <c r="K14" s="73">
        <f>4040600-8000</f>
        <v>4032600</v>
      </c>
      <c r="L14" s="239"/>
      <c r="M14" t="str">
        <f>IF(F14="","",'OPĆI DIO'!$C$1)</f>
        <v>2217 SVEUČILIŠTE U RIJECI, PRAVNI FAKULTET</v>
      </c>
      <c r="N14" t="str">
        <f t="shared" si="5"/>
        <v>67</v>
      </c>
      <c r="O14" t="str">
        <f t="shared" si="6"/>
        <v>671</v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1">
        <v>67111</v>
      </c>
      <c r="V14" s="251" t="s">
        <v>494</v>
      </c>
      <c r="W14" s="251">
        <v>564</v>
      </c>
      <c r="X14" s="251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>08006</v>
      </c>
      <c r="B15" s="36" t="str">
        <f>IF(F15="","",VLOOKUP('OPĆI DIO'!$C$1,'OPĆI DIO'!$N$4:$W$137,9,FALSE))</f>
        <v>Sveučilišta i veleučilišta u Republici Hrvatskoj</v>
      </c>
      <c r="C15" s="197">
        <f t="shared" si="0"/>
        <v>581</v>
      </c>
      <c r="D15" s="197">
        <f t="shared" si="1"/>
        <v>581</v>
      </c>
      <c r="E15" s="35" t="str">
        <f t="shared" si="2"/>
        <v>Mehanizam za oporavak i otpornost – bespovratna sredstva – raspoloživ predujam ili unaprijed naplaćen prihod</v>
      </c>
      <c r="F15" s="264">
        <f t="shared" si="3"/>
        <v>67111</v>
      </c>
      <c r="G15" s="198" t="s">
        <v>3200</v>
      </c>
      <c r="H15" s="199" t="str">
        <f t="shared" si="4"/>
        <v xml:space="preserve">Prihodi iz nadležnog proračuna za financiranje rashoda poslovanja  </v>
      </c>
      <c r="I15" s="299">
        <v>460680</v>
      </c>
      <c r="J15" s="73">
        <v>0</v>
      </c>
      <c r="K15" s="73">
        <v>0</v>
      </c>
      <c r="L15" s="239"/>
      <c r="M15" t="str">
        <f>IF(F15="","",'OPĆI DIO'!$C$1)</f>
        <v>2217 SVEUČILIŠTE U RIJECI, PRAVNI FAKULTET</v>
      </c>
      <c r="N15" t="str">
        <f t="shared" si="5"/>
        <v>67</v>
      </c>
      <c r="O15" t="str">
        <f t="shared" si="6"/>
        <v>671</v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1">
        <v>67111</v>
      </c>
      <c r="V15" s="251" t="s">
        <v>494</v>
      </c>
      <c r="W15" s="251">
        <v>565</v>
      </c>
      <c r="X15" s="251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>08006</v>
      </c>
      <c r="B16" s="36" t="str">
        <f>IF(F16="","",VLOOKUP('OPĆI DIO'!$C$1,'OPĆI DIO'!$N$4:$W$137,9,FALSE))</f>
        <v>Sveučilišta i veleučilišta u Republici Hrvatskoj</v>
      </c>
      <c r="C16" s="197">
        <f t="shared" si="0"/>
        <v>11</v>
      </c>
      <c r="D16" s="197">
        <f t="shared" si="1"/>
        <v>11</v>
      </c>
      <c r="E16" s="35" t="str">
        <f t="shared" si="2"/>
        <v>Opći prihodi i primici</v>
      </c>
      <c r="F16" s="264">
        <f t="shared" si="3"/>
        <v>67111</v>
      </c>
      <c r="G16" s="198" t="s">
        <v>3199</v>
      </c>
      <c r="H16" s="199" t="str">
        <f t="shared" si="4"/>
        <v xml:space="preserve">Prihodi iz nadležnog proračuna za financiranje rashoda poslovanja </v>
      </c>
      <c r="I16" s="73">
        <v>167490</v>
      </c>
      <c r="J16" s="73">
        <v>175864</v>
      </c>
      <c r="K16" s="73">
        <v>184658</v>
      </c>
      <c r="L16" s="239"/>
      <c r="M16" t="str">
        <f>IF(F16="","",'OPĆI DIO'!$C$1)</f>
        <v>2217 SVEUČILIŠTE U RIJECI, PRAVNI FAKULTET</v>
      </c>
      <c r="N16" t="str">
        <f t="shared" si="5"/>
        <v>67</v>
      </c>
      <c r="O16" t="str">
        <f t="shared" si="6"/>
        <v>671</v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1">
        <v>67111</v>
      </c>
      <c r="V16" s="251" t="s">
        <v>494</v>
      </c>
      <c r="W16" s="251">
        <v>566</v>
      </c>
      <c r="X16" s="251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>08006</v>
      </c>
      <c r="B17" s="36" t="str">
        <f>IF(F17="","",VLOOKUP('OPĆI DIO'!$C$1,'OPĆI DIO'!$N$4:$W$137,9,FALSE))</f>
        <v>Sveučilišta i veleučilišta u Republici Hrvatskoj</v>
      </c>
      <c r="C17" s="197">
        <f t="shared" si="0"/>
        <v>11</v>
      </c>
      <c r="D17" s="197">
        <f t="shared" si="1"/>
        <v>11</v>
      </c>
      <c r="E17" s="35" t="str">
        <f t="shared" si="2"/>
        <v>Opći prihodi i primici</v>
      </c>
      <c r="F17" s="264">
        <f t="shared" si="3"/>
        <v>67111</v>
      </c>
      <c r="G17" s="198" t="s">
        <v>3199</v>
      </c>
      <c r="H17" s="199" t="str">
        <f t="shared" si="4"/>
        <v xml:space="preserve">Prihodi iz nadležnog proračuna za financiranje rashoda poslovanja </v>
      </c>
      <c r="I17" s="73">
        <v>8000</v>
      </c>
      <c r="J17" s="73">
        <v>0</v>
      </c>
      <c r="K17" s="73">
        <v>8000</v>
      </c>
      <c r="L17" s="239"/>
      <c r="M17" t="str">
        <f>IF(F17="","",'OPĆI DIO'!$C$1)</f>
        <v>2217 SVEUČILIŠTE U RIJECI, PRAVNI FAKULTET</v>
      </c>
      <c r="N17" t="str">
        <f t="shared" si="5"/>
        <v>67</v>
      </c>
      <c r="O17" t="str">
        <f t="shared" si="6"/>
        <v>671</v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1">
        <v>67111</v>
      </c>
      <c r="V17" s="251" t="s">
        <v>494</v>
      </c>
      <c r="W17" s="251">
        <v>567</v>
      </c>
      <c r="X17" s="251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>08006</v>
      </c>
      <c r="B18" s="36" t="str">
        <f>IF(F18="","",VLOOKUP('OPĆI DIO'!$C$1,'OPĆI DIO'!$N$4:$W$137,9,FALSE))</f>
        <v>Sveučilišta i veleučilišta u Republici Hrvatskoj</v>
      </c>
      <c r="C18" s="197">
        <f t="shared" si="0"/>
        <v>11</v>
      </c>
      <c r="D18" s="197">
        <f t="shared" si="1"/>
        <v>11</v>
      </c>
      <c r="E18" s="35" t="str">
        <f t="shared" si="2"/>
        <v>Opći prihodi i primici</v>
      </c>
      <c r="F18" s="264">
        <f t="shared" si="3"/>
        <v>67111</v>
      </c>
      <c r="G18" s="198" t="s">
        <v>3199</v>
      </c>
      <c r="H18" s="199" t="str">
        <f t="shared" si="4"/>
        <v xml:space="preserve">Prihodi iz nadležnog proračuna za financiranje rashoda poslovanja </v>
      </c>
      <c r="I18" s="300">
        <v>41873</v>
      </c>
      <c r="J18" s="300">
        <v>43967</v>
      </c>
      <c r="K18" s="300">
        <v>46165</v>
      </c>
      <c r="L18" s="239"/>
      <c r="M18" t="str">
        <f>IF(F18="","",'OPĆI DIO'!$C$1)</f>
        <v>2217 SVEUČILIŠTE U RIJECI, PRAVNI FAKULTET</v>
      </c>
      <c r="N18" t="str">
        <f t="shared" si="5"/>
        <v>67</v>
      </c>
      <c r="O18" t="str">
        <f t="shared" si="6"/>
        <v>671</v>
      </c>
      <c r="P18" s="247">
        <v>51</v>
      </c>
      <c r="Q18" s="247" t="s">
        <v>515</v>
      </c>
      <c r="R18" s="247">
        <v>51</v>
      </c>
      <c r="T18" t="str">
        <f t="shared" si="7"/>
        <v>67111-575</v>
      </c>
      <c r="U18" s="251">
        <v>67111</v>
      </c>
      <c r="V18" s="251" t="s">
        <v>494</v>
      </c>
      <c r="W18" s="251">
        <v>575</v>
      </c>
      <c r="X18" s="251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4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39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48">
        <v>11</v>
      </c>
      <c r="Q19" s="248" t="s">
        <v>517</v>
      </c>
      <c r="R19" s="248">
        <v>11</v>
      </c>
      <c r="T19" t="str">
        <f t="shared" si="7"/>
        <v>67111-577</v>
      </c>
      <c r="U19" s="251">
        <v>67111</v>
      </c>
      <c r="V19" s="251" t="s">
        <v>494</v>
      </c>
      <c r="W19" s="251">
        <v>577</v>
      </c>
      <c r="X19" s="251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4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39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47">
        <v>31</v>
      </c>
      <c r="Q20" s="247" t="s">
        <v>519</v>
      </c>
      <c r="R20" s="247">
        <v>31</v>
      </c>
      <c r="T20" t="str">
        <f t="shared" si="7"/>
        <v>67111-578</v>
      </c>
      <c r="U20" s="251">
        <v>67111</v>
      </c>
      <c r="V20" s="251" t="s">
        <v>494</v>
      </c>
      <c r="W20" s="251">
        <v>578</v>
      </c>
      <c r="X20" s="251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4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39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47">
        <v>43</v>
      </c>
      <c r="Q21" s="247" t="s">
        <v>521</v>
      </c>
      <c r="R21" s="247">
        <v>43</v>
      </c>
      <c r="T21" t="str">
        <f t="shared" si="7"/>
        <v>67111-579</v>
      </c>
      <c r="U21" s="251">
        <v>67111</v>
      </c>
      <c r="V21" s="251" t="s">
        <v>494</v>
      </c>
      <c r="W21" s="251">
        <v>579</v>
      </c>
      <c r="X21" s="251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4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39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47">
        <v>81</v>
      </c>
      <c r="Q22" s="247" t="s">
        <v>523</v>
      </c>
      <c r="R22" s="247">
        <v>81</v>
      </c>
      <c r="T22" t="str">
        <f t="shared" si="7"/>
        <v>67111-581</v>
      </c>
      <c r="U22" s="251">
        <v>67111</v>
      </c>
      <c r="V22" s="251" t="s">
        <v>494</v>
      </c>
      <c r="W22" s="251">
        <v>581</v>
      </c>
      <c r="X22" s="251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4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39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3">
        <v>67111</v>
      </c>
      <c r="V23" s="253" t="s">
        <v>494</v>
      </c>
      <c r="W23" s="253">
        <v>815</v>
      </c>
      <c r="X23" s="253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4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39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4" t="str">
        <f t="shared" si="7"/>
        <v>67121-11</v>
      </c>
      <c r="U24" s="254">
        <v>67121</v>
      </c>
      <c r="V24" s="254" t="s">
        <v>527</v>
      </c>
      <c r="W24" s="254">
        <v>11</v>
      </c>
      <c r="X24" s="254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4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39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74" t="str">
        <f t="shared" si="7"/>
        <v>67121-12</v>
      </c>
      <c r="U25" s="252">
        <v>67121</v>
      </c>
      <c r="V25" s="252" t="s">
        <v>527</v>
      </c>
      <c r="W25" s="252">
        <v>12</v>
      </c>
      <c r="X25" s="252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4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39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4" t="str">
        <f t="shared" si="7"/>
        <v>67121-531</v>
      </c>
      <c r="U26" s="252">
        <v>67121</v>
      </c>
      <c r="V26" s="252" t="s">
        <v>527</v>
      </c>
      <c r="W26" s="252">
        <v>531</v>
      </c>
      <c r="X26" s="252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4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39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74" t="str">
        <f t="shared" si="7"/>
        <v>67121-532</v>
      </c>
      <c r="U27" s="252">
        <v>67121</v>
      </c>
      <c r="V27" s="252" t="s">
        <v>527</v>
      </c>
      <c r="W27" s="252">
        <v>532</v>
      </c>
      <c r="X27" s="252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4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39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4" t="str">
        <f t="shared" si="7"/>
        <v>67121-54</v>
      </c>
      <c r="U28" s="252">
        <v>67121</v>
      </c>
      <c r="V28" s="252" t="s">
        <v>527</v>
      </c>
      <c r="W28" s="252">
        <v>54</v>
      </c>
      <c r="X28" s="252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4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39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74" t="str">
        <f t="shared" si="7"/>
        <v>67121-531</v>
      </c>
      <c r="U29" s="252">
        <v>67121</v>
      </c>
      <c r="V29" s="252" t="s">
        <v>527</v>
      </c>
      <c r="W29" s="252">
        <v>531</v>
      </c>
      <c r="X29" s="252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4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39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4" t="str">
        <f t="shared" si="7"/>
        <v>67121-532</v>
      </c>
      <c r="U30" s="252">
        <v>67121</v>
      </c>
      <c r="V30" s="252" t="s">
        <v>527</v>
      </c>
      <c r="W30" s="252">
        <v>532</v>
      </c>
      <c r="X30" s="252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4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39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74" t="str">
        <f t="shared" si="7"/>
        <v>67121-561</v>
      </c>
      <c r="U31" s="252">
        <v>67121</v>
      </c>
      <c r="V31" s="252" t="s">
        <v>527</v>
      </c>
      <c r="W31" s="252">
        <v>561</v>
      </c>
      <c r="X31" s="252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4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39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4" t="str">
        <f t="shared" si="7"/>
        <v>67121-562</v>
      </c>
      <c r="U32" s="252">
        <v>67121</v>
      </c>
      <c r="V32" s="252" t="s">
        <v>527</v>
      </c>
      <c r="W32" s="252">
        <v>562</v>
      </c>
      <c r="X32" s="252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4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39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74" t="str">
        <f t="shared" si="7"/>
        <v>67121-563</v>
      </c>
      <c r="U33" s="252">
        <v>67121</v>
      </c>
      <c r="V33" s="252" t="s">
        <v>527</v>
      </c>
      <c r="W33" s="252">
        <v>563</v>
      </c>
      <c r="X33" s="252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4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39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4" t="str">
        <f t="shared" si="7"/>
        <v>67121-564</v>
      </c>
      <c r="U34" s="252">
        <v>67121</v>
      </c>
      <c r="V34" s="252" t="s">
        <v>527</v>
      </c>
      <c r="W34" s="252">
        <v>564</v>
      </c>
      <c r="X34" s="252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4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39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4" t="str">
        <f t="shared" si="7"/>
        <v>67121-565</v>
      </c>
      <c r="U35" s="252">
        <v>67121</v>
      </c>
      <c r="V35" s="252" t="s">
        <v>527</v>
      </c>
      <c r="W35" s="252">
        <v>565</v>
      </c>
      <c r="X35" s="252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4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39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4" t="str">
        <f t="shared" si="7"/>
        <v>67121-566</v>
      </c>
      <c r="U36" s="252">
        <v>67121</v>
      </c>
      <c r="V36" s="252" t="s">
        <v>527</v>
      </c>
      <c r="W36" s="252">
        <v>566</v>
      </c>
      <c r="X36" s="252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4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39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4" t="str">
        <f t="shared" si="7"/>
        <v>67121-567</v>
      </c>
      <c r="U37" s="252">
        <v>67121</v>
      </c>
      <c r="V37" s="252" t="s">
        <v>527</v>
      </c>
      <c r="W37" s="252">
        <v>567</v>
      </c>
      <c r="X37" s="252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4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39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4" t="str">
        <f t="shared" si="7"/>
        <v>67121-575</v>
      </c>
      <c r="U38" s="252">
        <v>67121</v>
      </c>
      <c r="V38" s="252" t="s">
        <v>527</v>
      </c>
      <c r="W38" s="252">
        <v>575</v>
      </c>
      <c r="X38" s="252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4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39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4" t="str">
        <f t="shared" si="7"/>
        <v>67121-577</v>
      </c>
      <c r="U39" s="252">
        <v>67121</v>
      </c>
      <c r="V39" s="252" t="s">
        <v>527</v>
      </c>
      <c r="W39" s="252">
        <v>577</v>
      </c>
      <c r="X39" s="252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4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39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4" t="str">
        <f t="shared" si="7"/>
        <v>67121-578</v>
      </c>
      <c r="U40" s="252">
        <v>67121</v>
      </c>
      <c r="V40" s="252" t="s">
        <v>527</v>
      </c>
      <c r="W40" s="252">
        <v>578</v>
      </c>
      <c r="X40" s="252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4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39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4" t="str">
        <f t="shared" si="7"/>
        <v>67121-579</v>
      </c>
      <c r="U41" s="252">
        <v>67121</v>
      </c>
      <c r="V41" s="252" t="s">
        <v>527</v>
      </c>
      <c r="W41" s="252">
        <v>579</v>
      </c>
      <c r="X41" s="252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4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39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4" t="str">
        <f t="shared" si="7"/>
        <v>67121-581</v>
      </c>
      <c r="U42" s="252">
        <v>67121</v>
      </c>
      <c r="V42" s="252" t="s">
        <v>527</v>
      </c>
      <c r="W42" s="252">
        <v>581</v>
      </c>
      <c r="X42" s="252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4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39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5">
        <v>67121</v>
      </c>
      <c r="V43" s="255" t="s">
        <v>527</v>
      </c>
      <c r="W43" s="255">
        <v>815</v>
      </c>
      <c r="X43" s="255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4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39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4" t="str">
        <f t="shared" si="7"/>
        <v>66141-31</v>
      </c>
      <c r="U44" s="249">
        <v>66141</v>
      </c>
      <c r="V44" s="249" t="s">
        <v>542</v>
      </c>
      <c r="W44" s="249">
        <v>31</v>
      </c>
      <c r="X44" s="249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4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39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4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4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39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4" t="str">
        <f t="shared" si="7"/>
        <v>66151-31</v>
      </c>
      <c r="U46" s="250">
        <v>66151</v>
      </c>
      <c r="V46" s="250" t="s">
        <v>544</v>
      </c>
      <c r="W46" s="250">
        <v>31</v>
      </c>
      <c r="X46" s="250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4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39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4" t="str">
        <f t="shared" si="7"/>
        <v>66311-61</v>
      </c>
      <c r="U47" s="249">
        <v>66311</v>
      </c>
      <c r="V47" s="249" t="s">
        <v>545</v>
      </c>
      <c r="W47" s="249">
        <v>61</v>
      </c>
      <c r="X47" s="249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4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39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4" t="str">
        <f t="shared" si="7"/>
        <v>66312-561</v>
      </c>
      <c r="U48" s="251">
        <v>66312</v>
      </c>
      <c r="V48" s="251" t="s">
        <v>546</v>
      </c>
      <c r="W48" s="251">
        <v>561</v>
      </c>
      <c r="X48" s="251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4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39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4" t="str">
        <f t="shared" si="7"/>
        <v>66312-562</v>
      </c>
      <c r="U49" s="251">
        <v>66312</v>
      </c>
      <c r="V49" s="251" t="s">
        <v>546</v>
      </c>
      <c r="W49" s="251">
        <v>562</v>
      </c>
      <c r="X49" s="251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4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39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4" t="str">
        <f t="shared" si="7"/>
        <v>66312-563</v>
      </c>
      <c r="U50" s="251">
        <v>66312</v>
      </c>
      <c r="V50" s="251" t="s">
        <v>546</v>
      </c>
      <c r="W50" s="251">
        <v>563</v>
      </c>
      <c r="X50" s="251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4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39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4" t="str">
        <f t="shared" si="7"/>
        <v>66312-564</v>
      </c>
      <c r="U51" s="251">
        <v>66312</v>
      </c>
      <c r="V51" s="251" t="s">
        <v>546</v>
      </c>
      <c r="W51" s="251">
        <v>564</v>
      </c>
      <c r="X51" s="251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4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39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4" t="str">
        <f t="shared" si="7"/>
        <v>66312-565</v>
      </c>
      <c r="U52" s="251">
        <v>66312</v>
      </c>
      <c r="V52" s="251" t="s">
        <v>546</v>
      </c>
      <c r="W52" s="251">
        <v>565</v>
      </c>
      <c r="X52" s="251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4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39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4" t="str">
        <f t="shared" si="7"/>
        <v>66312-566</v>
      </c>
      <c r="U53" s="251">
        <v>66312</v>
      </c>
      <c r="V53" s="251" t="s">
        <v>546</v>
      </c>
      <c r="W53" s="251">
        <v>566</v>
      </c>
      <c r="X53" s="251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4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39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4" t="str">
        <f t="shared" si="7"/>
        <v>66312-567</v>
      </c>
      <c r="U54" s="251">
        <v>66312</v>
      </c>
      <c r="V54" s="251" t="s">
        <v>546</v>
      </c>
      <c r="W54" s="251">
        <v>567</v>
      </c>
      <c r="X54" s="251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4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39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4" t="str">
        <f t="shared" si="7"/>
        <v>66312-575</v>
      </c>
      <c r="U55" s="251">
        <v>66312</v>
      </c>
      <c r="V55" s="251" t="s">
        <v>546</v>
      </c>
      <c r="W55" s="251">
        <v>575</v>
      </c>
      <c r="X55" s="251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4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39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4" t="str">
        <f t="shared" si="7"/>
        <v>66312-577</v>
      </c>
      <c r="U56" s="251">
        <v>66312</v>
      </c>
      <c r="V56" s="251" t="s">
        <v>546</v>
      </c>
      <c r="W56" s="251">
        <v>577</v>
      </c>
      <c r="X56" s="251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4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39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4" t="str">
        <f t="shared" si="7"/>
        <v>66312-578</v>
      </c>
      <c r="U57" s="251">
        <v>66312</v>
      </c>
      <c r="V57" s="251" t="s">
        <v>546</v>
      </c>
      <c r="W57" s="251">
        <v>578</v>
      </c>
      <c r="X57" s="251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4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39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4" t="str">
        <f t="shared" si="7"/>
        <v>66312-579</v>
      </c>
      <c r="U58" s="251">
        <v>66312</v>
      </c>
      <c r="V58" s="251" t="s">
        <v>546</v>
      </c>
      <c r="W58" s="251">
        <v>579</v>
      </c>
      <c r="X58" s="251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4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39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4" t="str">
        <f t="shared" si="7"/>
        <v>66312-581</v>
      </c>
      <c r="U59" s="251">
        <v>66312</v>
      </c>
      <c r="V59" s="251" t="s">
        <v>546</v>
      </c>
      <c r="W59" s="251">
        <v>581</v>
      </c>
      <c r="X59" s="251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4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39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4" t="str">
        <f t="shared" si="7"/>
        <v>66312-61</v>
      </c>
      <c r="U60" s="251">
        <v>66312</v>
      </c>
      <c r="V60" s="251" t="s">
        <v>546</v>
      </c>
      <c r="W60" s="251">
        <v>61</v>
      </c>
      <c r="X60" s="251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4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39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4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4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39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4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4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39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4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4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39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4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4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39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4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4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39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4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4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39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4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4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39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4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4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39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4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4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39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4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4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39"/>
      <c r="T71" s="274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4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39"/>
      <c r="T72" s="274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4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39"/>
      <c r="T73" s="274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4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39"/>
      <c r="T74" s="274" t="str">
        <f t="shared" si="10"/>
        <v>66314-561</v>
      </c>
      <c r="U74" s="251">
        <v>66314</v>
      </c>
      <c r="V74" s="251" t="s">
        <v>549</v>
      </c>
      <c r="W74" s="251">
        <v>561</v>
      </c>
      <c r="X74" s="251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4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39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4" t="str">
        <f t="shared" si="10"/>
        <v>66314-562</v>
      </c>
      <c r="U75" s="251">
        <v>66314</v>
      </c>
      <c r="V75" s="251" t="s">
        <v>549</v>
      </c>
      <c r="W75" s="251">
        <v>562</v>
      </c>
      <c r="X75" s="251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4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39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4" t="str">
        <f t="shared" si="10"/>
        <v>66314-563</v>
      </c>
      <c r="U76" s="251">
        <v>66314</v>
      </c>
      <c r="V76" s="251" t="s">
        <v>549</v>
      </c>
      <c r="W76" s="251">
        <v>563</v>
      </c>
      <c r="X76" s="251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4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39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4" t="str">
        <f t="shared" si="10"/>
        <v>66314-564</v>
      </c>
      <c r="U77" s="251">
        <v>66314</v>
      </c>
      <c r="V77" s="251" t="s">
        <v>549</v>
      </c>
      <c r="W77" s="251">
        <v>564</v>
      </c>
      <c r="X77" s="251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4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39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4" t="str">
        <f t="shared" si="10"/>
        <v>66314-565</v>
      </c>
      <c r="U78" s="251">
        <v>66314</v>
      </c>
      <c r="V78" s="251" t="s">
        <v>549</v>
      </c>
      <c r="W78" s="251">
        <v>565</v>
      </c>
      <c r="X78" s="251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4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39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4" t="str">
        <f t="shared" si="10"/>
        <v>66314-566</v>
      </c>
      <c r="U79" s="251">
        <v>66314</v>
      </c>
      <c r="V79" s="251" t="s">
        <v>549</v>
      </c>
      <c r="W79" s="251">
        <v>566</v>
      </c>
      <c r="X79" s="251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4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39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4" t="str">
        <f t="shared" si="10"/>
        <v>66314-567</v>
      </c>
      <c r="U80" s="251">
        <v>66314</v>
      </c>
      <c r="V80" s="251" t="s">
        <v>549</v>
      </c>
      <c r="W80" s="251">
        <v>567</v>
      </c>
      <c r="X80" s="251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4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39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4" t="str">
        <f t="shared" si="10"/>
        <v>66314-575</v>
      </c>
      <c r="U81" s="251">
        <v>66314</v>
      </c>
      <c r="V81" s="251" t="s">
        <v>549</v>
      </c>
      <c r="W81" s="251">
        <v>575</v>
      </c>
      <c r="X81" s="251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4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39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4" t="str">
        <f t="shared" si="10"/>
        <v>66314-577</v>
      </c>
      <c r="U82" s="251">
        <v>66314</v>
      </c>
      <c r="V82" s="251" t="s">
        <v>549</v>
      </c>
      <c r="W82" s="251">
        <v>577</v>
      </c>
      <c r="X82" s="251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4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39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4" t="str">
        <f t="shared" si="10"/>
        <v>66314-578</v>
      </c>
      <c r="U83" s="251">
        <v>66314</v>
      </c>
      <c r="V83" s="251" t="s">
        <v>549</v>
      </c>
      <c r="W83" s="251">
        <v>578</v>
      </c>
      <c r="X83" s="251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4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39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4" t="str">
        <f t="shared" si="10"/>
        <v>66314-579</v>
      </c>
      <c r="U84" s="251">
        <v>66314</v>
      </c>
      <c r="V84" s="251" t="s">
        <v>549</v>
      </c>
      <c r="W84" s="251">
        <v>579</v>
      </c>
      <c r="X84" s="251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4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39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4" t="str">
        <f t="shared" si="10"/>
        <v>66314-581</v>
      </c>
      <c r="U85" s="251">
        <v>66314</v>
      </c>
      <c r="V85" s="251" t="s">
        <v>549</v>
      </c>
      <c r="W85" s="251">
        <v>581</v>
      </c>
      <c r="X85" s="251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4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39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4" t="str">
        <f t="shared" si="10"/>
        <v>66314-61</v>
      </c>
      <c r="U86" s="251">
        <v>66314</v>
      </c>
      <c r="V86" s="251" t="s">
        <v>549</v>
      </c>
      <c r="W86" s="251">
        <v>61</v>
      </c>
      <c r="X86" s="251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4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39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4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4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39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4" t="str">
        <f t="shared" si="10"/>
        <v>66322-561</v>
      </c>
      <c r="U88" s="251">
        <v>66322</v>
      </c>
      <c r="V88" s="251" t="s">
        <v>551</v>
      </c>
      <c r="W88" s="251">
        <v>561</v>
      </c>
      <c r="X88" s="251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4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39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4" t="str">
        <f t="shared" si="10"/>
        <v>66322-562</v>
      </c>
      <c r="U89" s="251">
        <v>66322</v>
      </c>
      <c r="V89" s="251" t="s">
        <v>551</v>
      </c>
      <c r="W89" s="251">
        <v>562</v>
      </c>
      <c r="X89" s="251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4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39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4" t="str">
        <f t="shared" si="10"/>
        <v>66322-563</v>
      </c>
      <c r="U90" s="251">
        <v>66322</v>
      </c>
      <c r="V90" s="251" t="s">
        <v>551</v>
      </c>
      <c r="W90" s="251">
        <v>563</v>
      </c>
      <c r="X90" s="251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4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39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4" t="str">
        <f t="shared" si="10"/>
        <v>66322-564</v>
      </c>
      <c r="U91" s="251">
        <v>66322</v>
      </c>
      <c r="V91" s="251" t="s">
        <v>551</v>
      </c>
      <c r="W91" s="251">
        <v>564</v>
      </c>
      <c r="X91" s="251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4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39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4" t="str">
        <f>U92&amp;"-"&amp;W92</f>
        <v>66322-565</v>
      </c>
      <c r="U92" s="251">
        <v>66322</v>
      </c>
      <c r="V92" s="251" t="s">
        <v>551</v>
      </c>
      <c r="W92" s="251">
        <v>565</v>
      </c>
      <c r="X92" s="251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4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39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4" t="str">
        <f t="shared" si="10"/>
        <v>66322-566</v>
      </c>
      <c r="U93" s="251">
        <v>66322</v>
      </c>
      <c r="V93" s="251" t="s">
        <v>551</v>
      </c>
      <c r="W93" s="251">
        <v>566</v>
      </c>
      <c r="X93" s="251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4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39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4" t="str">
        <f t="shared" si="10"/>
        <v>66322-567</v>
      </c>
      <c r="U94" s="251">
        <v>66322</v>
      </c>
      <c r="V94" s="251" t="s">
        <v>551</v>
      </c>
      <c r="W94" s="251">
        <v>567</v>
      </c>
      <c r="X94" s="251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4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39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4" t="str">
        <f t="shared" si="10"/>
        <v>66322-575</v>
      </c>
      <c r="U95" s="251">
        <v>66322</v>
      </c>
      <c r="V95" s="251" t="s">
        <v>551</v>
      </c>
      <c r="W95" s="251">
        <v>575</v>
      </c>
      <c r="X95" s="251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4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39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4" t="str">
        <f t="shared" si="10"/>
        <v>66322-577</v>
      </c>
      <c r="U96" s="251">
        <v>66322</v>
      </c>
      <c r="V96" s="251" t="s">
        <v>551</v>
      </c>
      <c r="W96" s="251">
        <v>577</v>
      </c>
      <c r="X96" s="251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4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39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4" t="str">
        <f t="shared" si="10"/>
        <v>66322-578</v>
      </c>
      <c r="U97" s="251">
        <v>66322</v>
      </c>
      <c r="V97" s="251" t="s">
        <v>551</v>
      </c>
      <c r="W97" s="251">
        <v>578</v>
      </c>
      <c r="X97" s="251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4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39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4" t="str">
        <f t="shared" si="10"/>
        <v>66322-579</v>
      </c>
      <c r="U98" s="251">
        <v>66322</v>
      </c>
      <c r="V98" s="251" t="s">
        <v>551</v>
      </c>
      <c r="W98" s="251">
        <v>579</v>
      </c>
      <c r="X98" s="251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4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39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5" t="str">
        <f t="shared" si="10"/>
        <v>66322-581</v>
      </c>
      <c r="U99" s="251">
        <v>66322</v>
      </c>
      <c r="V99" s="251" t="s">
        <v>551</v>
      </c>
      <c r="W99" s="251">
        <v>581</v>
      </c>
      <c r="X99" s="251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4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39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5" t="str">
        <f t="shared" si="10"/>
        <v>66322-61</v>
      </c>
      <c r="U100" s="251">
        <v>66322</v>
      </c>
      <c r="V100" s="251" t="s">
        <v>551</v>
      </c>
      <c r="W100" s="251">
        <v>61</v>
      </c>
      <c r="X100" s="251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4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39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5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4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39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5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4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39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5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4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39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5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4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39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5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4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39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5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4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39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5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4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39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5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4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39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4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4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39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4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4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39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4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4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39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4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4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39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4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4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39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4" t="str">
        <f t="shared" si="10"/>
        <v>66324-561</v>
      </c>
      <c r="U114" s="251">
        <v>66324</v>
      </c>
      <c r="V114" s="251" t="s">
        <v>553</v>
      </c>
      <c r="W114" s="251">
        <v>561</v>
      </c>
      <c r="X114" s="251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4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39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4" t="str">
        <f t="shared" si="10"/>
        <v>66324-562</v>
      </c>
      <c r="U115" s="251">
        <v>66324</v>
      </c>
      <c r="V115" s="251" t="s">
        <v>553</v>
      </c>
      <c r="W115" s="251">
        <v>562</v>
      </c>
      <c r="X115" s="251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4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39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4" t="str">
        <f t="shared" si="10"/>
        <v>66324-563</v>
      </c>
      <c r="U116" s="251">
        <v>66324</v>
      </c>
      <c r="V116" s="251" t="s">
        <v>553</v>
      </c>
      <c r="W116" s="251">
        <v>563</v>
      </c>
      <c r="X116" s="251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4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39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4" t="str">
        <f t="shared" si="10"/>
        <v>66324-564</v>
      </c>
      <c r="U117" s="251">
        <v>66324</v>
      </c>
      <c r="V117" s="251" t="s">
        <v>553</v>
      </c>
      <c r="W117" s="251">
        <v>564</v>
      </c>
      <c r="X117" s="251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4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39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4" t="str">
        <f t="shared" si="10"/>
        <v>66324-565</v>
      </c>
      <c r="U118" s="251">
        <v>66324</v>
      </c>
      <c r="V118" s="251" t="s">
        <v>553</v>
      </c>
      <c r="W118" s="251">
        <v>565</v>
      </c>
      <c r="X118" s="251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4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39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4" t="str">
        <f t="shared" si="10"/>
        <v>66324-566</v>
      </c>
      <c r="U119" s="251">
        <v>66324</v>
      </c>
      <c r="V119" s="251" t="s">
        <v>553</v>
      </c>
      <c r="W119" s="251">
        <v>566</v>
      </c>
      <c r="X119" s="251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4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39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4" t="str">
        <f t="shared" si="10"/>
        <v>66324-567</v>
      </c>
      <c r="U120" s="251">
        <v>66324</v>
      </c>
      <c r="V120" s="251" t="s">
        <v>553</v>
      </c>
      <c r="W120" s="251">
        <v>567</v>
      </c>
      <c r="X120" s="251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4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39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4" t="str">
        <f t="shared" si="10"/>
        <v>66324-575</v>
      </c>
      <c r="U121" s="251">
        <v>66324</v>
      </c>
      <c r="V121" s="251" t="s">
        <v>553</v>
      </c>
      <c r="W121" s="251">
        <v>575</v>
      </c>
      <c r="X121" s="251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4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39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4" t="str">
        <f t="shared" si="10"/>
        <v>66324-577</v>
      </c>
      <c r="U122" s="251">
        <v>66324</v>
      </c>
      <c r="V122" s="251" t="s">
        <v>553</v>
      </c>
      <c r="W122" s="251">
        <v>577</v>
      </c>
      <c r="X122" s="251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4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39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4" t="str">
        <f t="shared" si="10"/>
        <v>66324-578</v>
      </c>
      <c r="U123" s="251">
        <v>66324</v>
      </c>
      <c r="V123" s="251" t="s">
        <v>553</v>
      </c>
      <c r="W123" s="251">
        <v>578</v>
      </c>
      <c r="X123" s="251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4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39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4" t="str">
        <f t="shared" si="10"/>
        <v>66324-579</v>
      </c>
      <c r="U124" s="251">
        <v>66324</v>
      </c>
      <c r="V124" s="251" t="s">
        <v>553</v>
      </c>
      <c r="W124" s="251">
        <v>579</v>
      </c>
      <c r="X124" s="251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4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39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4" t="str">
        <f t="shared" si="10"/>
        <v>66324-581</v>
      </c>
      <c r="U125" s="251">
        <v>66324</v>
      </c>
      <c r="V125" s="251" t="s">
        <v>553</v>
      </c>
      <c r="W125" s="251">
        <v>581</v>
      </c>
      <c r="X125" s="251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4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39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4" t="str">
        <f t="shared" si="10"/>
        <v>66324-61</v>
      </c>
      <c r="U126" s="253">
        <v>66324</v>
      </c>
      <c r="V126" s="253" t="s">
        <v>553</v>
      </c>
      <c r="W126" s="253">
        <v>61</v>
      </c>
      <c r="X126" s="253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4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39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4" t="str">
        <f t="shared" si="10"/>
        <v>65148-43</v>
      </c>
      <c r="U127" s="249">
        <v>65148</v>
      </c>
      <c r="V127" s="249" t="s">
        <v>554</v>
      </c>
      <c r="W127" s="249">
        <v>43</v>
      </c>
      <c r="X127" s="249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4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39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4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4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39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4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4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39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4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4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39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4" t="str">
        <f t="shared" si="19"/>
        <v>65267-11</v>
      </c>
      <c r="U131" s="258">
        <v>65267</v>
      </c>
      <c r="V131" s="258" t="s">
        <v>558</v>
      </c>
      <c r="W131" s="258">
        <v>11</v>
      </c>
      <c r="X131" s="258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4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39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4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4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39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49">
        <v>65411</v>
      </c>
      <c r="V133" s="249" t="s">
        <v>559</v>
      </c>
      <c r="W133" s="249">
        <v>41</v>
      </c>
      <c r="X133" s="249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4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39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49">
        <v>65412</v>
      </c>
      <c r="V134" s="249" t="s">
        <v>560</v>
      </c>
      <c r="W134" s="249">
        <v>41</v>
      </c>
      <c r="X134" s="249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4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39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49">
        <v>65413</v>
      </c>
      <c r="V135" s="249" t="s">
        <v>561</v>
      </c>
      <c r="W135" s="249">
        <v>41</v>
      </c>
      <c r="X135" s="249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4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39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0">
        <v>65414</v>
      </c>
      <c r="V136" s="250" t="s">
        <v>562</v>
      </c>
      <c r="W136" s="250">
        <v>41</v>
      </c>
      <c r="X136" s="250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4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39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49">
        <v>64129</v>
      </c>
      <c r="V137" s="249" t="s">
        <v>563</v>
      </c>
      <c r="W137" s="249">
        <v>31</v>
      </c>
      <c r="X137" s="249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4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39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4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39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4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39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4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39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4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39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4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39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4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39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4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39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5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4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39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5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4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39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4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39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4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39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4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39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4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39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4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39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5" t="str">
        <f t="shared" si="19"/>
        <v>64341-31</v>
      </c>
      <c r="U152" s="250">
        <v>64341</v>
      </c>
      <c r="V152" s="250" t="s">
        <v>575</v>
      </c>
      <c r="W152" s="250">
        <v>31</v>
      </c>
      <c r="X152" s="250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4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39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5" t="str">
        <f t="shared" si="19"/>
        <v>63111-533</v>
      </c>
      <c r="U153" s="257" t="s">
        <v>576</v>
      </c>
      <c r="V153" s="257" t="s">
        <v>577</v>
      </c>
      <c r="W153" s="257">
        <v>533</v>
      </c>
      <c r="X153" s="257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4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39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1" t="s">
        <v>576</v>
      </c>
      <c r="V154" s="251" t="s">
        <v>577</v>
      </c>
      <c r="W154" s="251">
        <v>51000</v>
      </c>
      <c r="X154" s="251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4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39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1" t="s">
        <v>576</v>
      </c>
      <c r="V155" s="251" t="s">
        <v>577</v>
      </c>
      <c r="W155" s="251">
        <v>51011</v>
      </c>
      <c r="X155" s="251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4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39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1" t="s">
        <v>576</v>
      </c>
      <c r="V156" s="251" t="s">
        <v>577</v>
      </c>
      <c r="W156" s="251">
        <v>563</v>
      </c>
      <c r="X156" s="251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4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39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49">
        <v>533</v>
      </c>
      <c r="X157" s="249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4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39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4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39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1">
        <v>63121</v>
      </c>
      <c r="V159" s="251" t="s">
        <v>580</v>
      </c>
      <c r="W159" s="257">
        <v>533</v>
      </c>
      <c r="X159" s="257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4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39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1">
        <v>63121</v>
      </c>
      <c r="V160" s="251" t="s">
        <v>580</v>
      </c>
      <c r="W160" s="251">
        <v>51000</v>
      </c>
      <c r="X160" s="251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4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39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1">
        <v>63121</v>
      </c>
      <c r="V161" s="251" t="s">
        <v>580</v>
      </c>
      <c r="W161" s="251">
        <v>51011</v>
      </c>
      <c r="X161" s="251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4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39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1">
        <v>63121</v>
      </c>
      <c r="V162" s="251" t="s">
        <v>580</v>
      </c>
      <c r="W162" s="251">
        <v>563</v>
      </c>
      <c r="X162" s="251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4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39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4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39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0">
        <v>63122</v>
      </c>
      <c r="V164" s="250" t="s">
        <v>581</v>
      </c>
      <c r="W164" s="256">
        <v>533</v>
      </c>
      <c r="X164" s="256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4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39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49">
        <v>63211</v>
      </c>
      <c r="V165" s="249" t="s">
        <v>582</v>
      </c>
      <c r="W165" s="249">
        <v>533</v>
      </c>
      <c r="X165" s="249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4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39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0">
        <v>63221</v>
      </c>
      <c r="V166" s="250" t="s">
        <v>583</v>
      </c>
      <c r="W166" s="250">
        <v>533</v>
      </c>
      <c r="X166" s="250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4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39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49">
        <v>63231</v>
      </c>
      <c r="V167" s="249" t="s">
        <v>584</v>
      </c>
      <c r="W167" s="249">
        <v>51000</v>
      </c>
      <c r="X167" s="249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4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39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4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39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4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39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4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39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0">
        <v>63231</v>
      </c>
      <c r="V171" s="250" t="s">
        <v>584</v>
      </c>
      <c r="W171" s="250">
        <v>51081</v>
      </c>
      <c r="X171" s="250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4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39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49">
        <v>63241</v>
      </c>
      <c r="V172" s="249" t="s">
        <v>585</v>
      </c>
      <c r="W172" s="249">
        <v>51000</v>
      </c>
      <c r="X172" s="249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4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39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4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39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4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39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4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39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0">
        <v>63241</v>
      </c>
      <c r="V176" s="250" t="s">
        <v>585</v>
      </c>
      <c r="W176" s="250">
        <v>51081</v>
      </c>
      <c r="X176" s="250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4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39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49">
        <v>63414</v>
      </c>
      <c r="V177" s="249" t="s">
        <v>586</v>
      </c>
      <c r="W177" s="249">
        <v>52</v>
      </c>
      <c r="X177" s="249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4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39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4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39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4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39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4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39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4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39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0">
        <v>63623</v>
      </c>
      <c r="V182" s="250" t="s">
        <v>591</v>
      </c>
      <c r="W182" s="250">
        <v>52</v>
      </c>
      <c r="X182" s="250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4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39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49">
        <v>63812</v>
      </c>
      <c r="V183" s="249" t="s">
        <v>592</v>
      </c>
      <c r="W183" s="249">
        <v>561</v>
      </c>
      <c r="X183" s="249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4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39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49">
        <v>63812</v>
      </c>
      <c r="V184" s="249" t="s">
        <v>592</v>
      </c>
      <c r="W184" s="249">
        <v>562</v>
      </c>
      <c r="X184" s="249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4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39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49">
        <v>63812</v>
      </c>
      <c r="V185" s="249" t="s">
        <v>592</v>
      </c>
      <c r="W185" s="249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4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39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49">
        <v>63812</v>
      </c>
      <c r="V186" s="249" t="s">
        <v>592</v>
      </c>
      <c r="W186" s="249">
        <v>564</v>
      </c>
      <c r="X186" s="249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4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39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49">
        <v>63812</v>
      </c>
      <c r="V187" s="249" t="s">
        <v>592</v>
      </c>
      <c r="W187" s="249">
        <v>565</v>
      </c>
      <c r="X187" s="249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4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39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49">
        <v>63812</v>
      </c>
      <c r="V188" s="249" t="s">
        <v>592</v>
      </c>
      <c r="W188" s="249">
        <v>566</v>
      </c>
      <c r="X188" s="249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4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39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49">
        <v>63812</v>
      </c>
      <c r="V189" s="249" t="s">
        <v>592</v>
      </c>
      <c r="W189" s="249">
        <v>567</v>
      </c>
      <c r="X189" s="249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4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39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49">
        <v>63812</v>
      </c>
      <c r="V190" s="249" t="s">
        <v>592</v>
      </c>
      <c r="W190" s="249">
        <v>575</v>
      </c>
      <c r="X190" s="249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4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39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49">
        <v>63812</v>
      </c>
      <c r="V191" s="249" t="s">
        <v>592</v>
      </c>
      <c r="W191" s="249">
        <v>577</v>
      </c>
      <c r="X191" s="249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4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39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4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39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4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39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0">
        <v>63812</v>
      </c>
      <c r="V194" s="250" t="s">
        <v>592</v>
      </c>
      <c r="W194" s="250">
        <v>581</v>
      </c>
      <c r="X194" s="250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4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39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49">
        <v>63813</v>
      </c>
      <c r="V195" s="249" t="s">
        <v>593</v>
      </c>
      <c r="W195" s="249">
        <v>561</v>
      </c>
      <c r="X195" s="249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4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39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49">
        <v>562</v>
      </c>
      <c r="X196" s="249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4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39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4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39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49">
        <v>564</v>
      </c>
      <c r="X198" s="249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4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39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49">
        <v>565</v>
      </c>
      <c r="X199" s="249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4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39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49">
        <v>566</v>
      </c>
      <c r="X200" s="249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4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39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49">
        <v>567</v>
      </c>
      <c r="X201" s="249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4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39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49">
        <v>575</v>
      </c>
      <c r="X202" s="249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4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39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49">
        <v>577</v>
      </c>
      <c r="X203" s="249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4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39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49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4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39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49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4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39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0">
        <v>63813</v>
      </c>
      <c r="V206" s="250" t="s">
        <v>593</v>
      </c>
      <c r="W206" s="250">
        <v>581</v>
      </c>
      <c r="X206" s="250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4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39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49">
        <v>63814</v>
      </c>
      <c r="V207" s="249" t="s">
        <v>594</v>
      </c>
      <c r="W207" s="249">
        <v>561</v>
      </c>
      <c r="X207" s="249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4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39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49">
        <v>63814</v>
      </c>
      <c r="V208" s="249" t="s">
        <v>594</v>
      </c>
      <c r="W208" s="249">
        <v>562</v>
      </c>
      <c r="X208" s="249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4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39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49">
        <v>63814</v>
      </c>
      <c r="V209" s="249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4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39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49">
        <v>63814</v>
      </c>
      <c r="V210" s="249" t="s">
        <v>594</v>
      </c>
      <c r="W210" s="249">
        <v>564</v>
      </c>
      <c r="X210" s="249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4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39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49">
        <v>63814</v>
      </c>
      <c r="V211" s="249" t="s">
        <v>594</v>
      </c>
      <c r="W211" s="249">
        <v>565</v>
      </c>
      <c r="X211" s="249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4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39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49">
        <v>63814</v>
      </c>
      <c r="V212" s="249" t="s">
        <v>594</v>
      </c>
      <c r="W212" s="249">
        <v>566</v>
      </c>
      <c r="X212" s="249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4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39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49">
        <v>63814</v>
      </c>
      <c r="V213" s="249" t="s">
        <v>594</v>
      </c>
      <c r="W213" s="249">
        <v>567</v>
      </c>
      <c r="X213" s="249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4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39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49">
        <v>63814</v>
      </c>
      <c r="V214" s="249" t="s">
        <v>594</v>
      </c>
      <c r="W214" s="249">
        <v>575</v>
      </c>
      <c r="X214" s="249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4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39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49">
        <v>63814</v>
      </c>
      <c r="V215" s="249" t="s">
        <v>594</v>
      </c>
      <c r="W215" s="249">
        <v>577</v>
      </c>
      <c r="X215" s="249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4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39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49">
        <v>63814</v>
      </c>
      <c r="V216" s="249" t="s">
        <v>594</v>
      </c>
      <c r="W216" s="4">
        <v>578</v>
      </c>
      <c r="X216" s="249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4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39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49">
        <v>63814</v>
      </c>
      <c r="V217" s="249" t="s">
        <v>594</v>
      </c>
      <c r="W217" s="4">
        <v>579</v>
      </c>
      <c r="X217" s="249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4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39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0">
        <v>63814</v>
      </c>
      <c r="V218" s="250" t="s">
        <v>594</v>
      </c>
      <c r="W218" s="250">
        <v>581</v>
      </c>
      <c r="X218" s="250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4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39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49">
        <v>63822</v>
      </c>
      <c r="V219" s="249" t="s">
        <v>595</v>
      </c>
      <c r="W219" s="249">
        <v>561</v>
      </c>
      <c r="X219" s="249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4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39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49">
        <v>63822</v>
      </c>
      <c r="V220" s="249" t="s">
        <v>595</v>
      </c>
      <c r="W220" s="249">
        <v>562</v>
      </c>
      <c r="X220" s="249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4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39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49">
        <v>63822</v>
      </c>
      <c r="V221" s="249" t="s">
        <v>595</v>
      </c>
      <c r="W221" s="4">
        <v>563</v>
      </c>
      <c r="X221" s="249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4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39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49">
        <v>63822</v>
      </c>
      <c r="V222" s="249" t="s">
        <v>595</v>
      </c>
      <c r="W222" s="249">
        <v>564</v>
      </c>
      <c r="X222" s="249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4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39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49">
        <v>63822</v>
      </c>
      <c r="V223" s="249" t="s">
        <v>595</v>
      </c>
      <c r="W223" s="249">
        <v>565</v>
      </c>
      <c r="X223" s="249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4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39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49">
        <v>63822</v>
      </c>
      <c r="V224" s="249" t="s">
        <v>595</v>
      </c>
      <c r="W224" s="249">
        <v>566</v>
      </c>
      <c r="X224" s="249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4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39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49">
        <v>63822</v>
      </c>
      <c r="V225" s="249" t="s">
        <v>595</v>
      </c>
      <c r="W225" s="249">
        <v>567</v>
      </c>
      <c r="X225" s="249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4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39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49">
        <v>63822</v>
      </c>
      <c r="V226" s="249" t="s">
        <v>595</v>
      </c>
      <c r="W226" s="249">
        <v>575</v>
      </c>
      <c r="X226" s="249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4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39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49">
        <v>63822</v>
      </c>
      <c r="V227" s="249" t="s">
        <v>595</v>
      </c>
      <c r="W227" s="249">
        <v>577</v>
      </c>
      <c r="X227" s="249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4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39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49">
        <v>63822</v>
      </c>
      <c r="V228" s="249" t="s">
        <v>595</v>
      </c>
      <c r="W228" s="4">
        <v>578</v>
      </c>
      <c r="X228" s="249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4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39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49">
        <v>63822</v>
      </c>
      <c r="V229" s="249" t="s">
        <v>595</v>
      </c>
      <c r="W229" s="4">
        <v>579</v>
      </c>
      <c r="X229" s="249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4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39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0">
        <v>63822</v>
      </c>
      <c r="V230" s="250" t="s">
        <v>595</v>
      </c>
      <c r="W230" s="250">
        <v>581</v>
      </c>
      <c r="X230" s="250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4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39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49">
        <v>63823</v>
      </c>
      <c r="V231" s="249" t="s">
        <v>596</v>
      </c>
      <c r="W231" s="249">
        <v>561</v>
      </c>
      <c r="X231" s="249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4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39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49">
        <v>63823</v>
      </c>
      <c r="V232" s="249" t="s">
        <v>596</v>
      </c>
      <c r="W232" s="249">
        <v>562</v>
      </c>
      <c r="X232" s="249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4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39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49">
        <v>63823</v>
      </c>
      <c r="V233" s="249" t="s">
        <v>596</v>
      </c>
      <c r="W233" s="4">
        <v>563</v>
      </c>
      <c r="X233" s="249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4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39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49">
        <v>63823</v>
      </c>
      <c r="V234" s="249" t="s">
        <v>596</v>
      </c>
      <c r="W234" s="249">
        <v>564</v>
      </c>
      <c r="X234" s="249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4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39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49">
        <v>63823</v>
      </c>
      <c r="V235" s="249" t="s">
        <v>596</v>
      </c>
      <c r="W235" s="249">
        <v>565</v>
      </c>
      <c r="X235" s="249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4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39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49">
        <v>63823</v>
      </c>
      <c r="V236" s="249" t="s">
        <v>596</v>
      </c>
      <c r="W236" s="249">
        <v>566</v>
      </c>
      <c r="X236" s="249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4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39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49">
        <v>63823</v>
      </c>
      <c r="V237" s="249" t="s">
        <v>596</v>
      </c>
      <c r="W237" s="249">
        <v>567</v>
      </c>
      <c r="X237" s="249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4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39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49">
        <v>63823</v>
      </c>
      <c r="V238" s="249" t="s">
        <v>596</v>
      </c>
      <c r="W238" s="249">
        <v>575</v>
      </c>
      <c r="X238" s="249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4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39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49">
        <v>63823</v>
      </c>
      <c r="V239" s="249" t="s">
        <v>596</v>
      </c>
      <c r="W239" s="249">
        <v>577</v>
      </c>
      <c r="X239" s="249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4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39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49">
        <v>63823</v>
      </c>
      <c r="V240" s="249" t="s">
        <v>596</v>
      </c>
      <c r="W240" s="4">
        <v>578</v>
      </c>
      <c r="X240" s="249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4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39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49">
        <v>63823</v>
      </c>
      <c r="V241" s="249" t="s">
        <v>596</v>
      </c>
      <c r="W241" s="4">
        <v>579</v>
      </c>
      <c r="X241" s="249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4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39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0">
        <v>63823</v>
      </c>
      <c r="V242" s="250" t="s">
        <v>596</v>
      </c>
      <c r="W242" s="250">
        <v>581</v>
      </c>
      <c r="X242" s="250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4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39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49">
        <v>63824</v>
      </c>
      <c r="V243" s="249" t="s">
        <v>597</v>
      </c>
      <c r="W243" s="249">
        <v>561</v>
      </c>
      <c r="X243" s="249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4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39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49">
        <v>63824</v>
      </c>
      <c r="V244" s="249" t="s">
        <v>597</v>
      </c>
      <c r="W244" s="249">
        <v>562</v>
      </c>
      <c r="X244" s="249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4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39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49">
        <v>63824</v>
      </c>
      <c r="V245" s="249" t="s">
        <v>597</v>
      </c>
      <c r="W245" s="4">
        <v>563</v>
      </c>
      <c r="X245" s="249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4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39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49">
        <v>63824</v>
      </c>
      <c r="V246" s="249" t="s">
        <v>597</v>
      </c>
      <c r="W246" s="249">
        <v>564</v>
      </c>
      <c r="X246" s="249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4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39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49">
        <v>63824</v>
      </c>
      <c r="V247" s="249" t="s">
        <v>597</v>
      </c>
      <c r="W247" s="249">
        <v>565</v>
      </c>
      <c r="X247" s="249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4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39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49">
        <v>63824</v>
      </c>
      <c r="V248" s="249" t="s">
        <v>597</v>
      </c>
      <c r="W248" s="249">
        <v>566</v>
      </c>
      <c r="X248" s="249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4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39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49">
        <v>63824</v>
      </c>
      <c r="V249" s="249" t="s">
        <v>597</v>
      </c>
      <c r="W249" s="249">
        <v>567</v>
      </c>
      <c r="X249" s="249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4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39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49">
        <v>63824</v>
      </c>
      <c r="V250" s="249" t="s">
        <v>597</v>
      </c>
      <c r="W250" s="249">
        <v>575</v>
      </c>
      <c r="X250" s="249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4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39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49">
        <v>63824</v>
      </c>
      <c r="V251" s="249" t="s">
        <v>597</v>
      </c>
      <c r="W251" s="249">
        <v>577</v>
      </c>
      <c r="X251" s="249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4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39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49">
        <v>63824</v>
      </c>
      <c r="V252" s="249" t="s">
        <v>597</v>
      </c>
      <c r="W252" s="4">
        <v>578</v>
      </c>
      <c r="X252" s="249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4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39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49">
        <v>63824</v>
      </c>
      <c r="V253" s="249" t="s">
        <v>597</v>
      </c>
      <c r="W253" s="4">
        <v>579</v>
      </c>
      <c r="X253" s="249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4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39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0">
        <v>63824</v>
      </c>
      <c r="V254" s="250" t="s">
        <v>597</v>
      </c>
      <c r="W254" s="250">
        <v>581</v>
      </c>
      <c r="X254" s="250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4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39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49">
        <v>63911</v>
      </c>
      <c r="V255" s="249" t="s">
        <v>598</v>
      </c>
      <c r="W255" s="249">
        <v>5011</v>
      </c>
      <c r="X255" s="249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4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39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49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4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39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49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4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39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49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4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39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298">
        <v>63911</v>
      </c>
      <c r="V259" s="298" t="s">
        <v>598</v>
      </c>
      <c r="W259" s="298">
        <v>50810</v>
      </c>
      <c r="X259" s="298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4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39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49">
        <v>63921</v>
      </c>
      <c r="V260" s="249" t="s">
        <v>599</v>
      </c>
      <c r="W260" s="249">
        <v>5011</v>
      </c>
      <c r="X260" s="249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4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39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49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4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39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49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4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39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49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4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39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298">
        <v>63921</v>
      </c>
      <c r="V264" s="298" t="s">
        <v>599</v>
      </c>
      <c r="W264" s="298">
        <v>50810</v>
      </c>
      <c r="X264" s="298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4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39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49">
        <v>63931</v>
      </c>
      <c r="V265" s="249" t="s">
        <v>600</v>
      </c>
      <c r="W265" s="249">
        <v>5012</v>
      </c>
      <c r="X265" s="249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4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39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49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4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39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4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39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4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39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49">
        <v>561</v>
      </c>
      <c r="X269" s="249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4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39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49">
        <v>562</v>
      </c>
      <c r="X270" s="249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4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39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49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4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39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49">
        <v>564</v>
      </c>
      <c r="X272" s="249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4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39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49">
        <v>565</v>
      </c>
      <c r="X273" s="249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4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39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49">
        <v>566</v>
      </c>
      <c r="X274" s="249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4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39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49">
        <v>567</v>
      </c>
      <c r="X275" s="249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4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39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49">
        <v>575</v>
      </c>
      <c r="X276" s="249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4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39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49">
        <v>577</v>
      </c>
      <c r="X277" s="249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4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39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49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4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39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49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4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39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0">
        <v>63931</v>
      </c>
      <c r="V280" s="250" t="s">
        <v>600</v>
      </c>
      <c r="W280" s="250">
        <v>581</v>
      </c>
      <c r="X280" s="250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4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39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49">
        <v>63941</v>
      </c>
      <c r="V281" s="249" t="s">
        <v>601</v>
      </c>
      <c r="W281" s="249">
        <v>5012</v>
      </c>
      <c r="X281" s="249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4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39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4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39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49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4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39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4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39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49">
        <v>561</v>
      </c>
      <c r="X285" s="249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4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39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49">
        <v>562</v>
      </c>
      <c r="X286" s="249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4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39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49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4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39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49">
        <v>564</v>
      </c>
      <c r="X288" s="249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4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39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49">
        <v>565</v>
      </c>
      <c r="X289" s="249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4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39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49">
        <v>566</v>
      </c>
      <c r="X290" s="249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4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39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49">
        <v>567</v>
      </c>
      <c r="X291" s="249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4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39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49">
        <v>575</v>
      </c>
      <c r="X292" s="249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4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39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49">
        <v>577</v>
      </c>
      <c r="X293" s="249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4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39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49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4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39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49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4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39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0">
        <v>63941</v>
      </c>
      <c r="V296" s="250" t="s">
        <v>601</v>
      </c>
      <c r="W296" s="250">
        <v>581</v>
      </c>
      <c r="X296" s="250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4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39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49">
        <v>68191</v>
      </c>
      <c r="V297" s="249" t="s">
        <v>602</v>
      </c>
      <c r="W297" s="249">
        <v>43</v>
      </c>
      <c r="X297" s="249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4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39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4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39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4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39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4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39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4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39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4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39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4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39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4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39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4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39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4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39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4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39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4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39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4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39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4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39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4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39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4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39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4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39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4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39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4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39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4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39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4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39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4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39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4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39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4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39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4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39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4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39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4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39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4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39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4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39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4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39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4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39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4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39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4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39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4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39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4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39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4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39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4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39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4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39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4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39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4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39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4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39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4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39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4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39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4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39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4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39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4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39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4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39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4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39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4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39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4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39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4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39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4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39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4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39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4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39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4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39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4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39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4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39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4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39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4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39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4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39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4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39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4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39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4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39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4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39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4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39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4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39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4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39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4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39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4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39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4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39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4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39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4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39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4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39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4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39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4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39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4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39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4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39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4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39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4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39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4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39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4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39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4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39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4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39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4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39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4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39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4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39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4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39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4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39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4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39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4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39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4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39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4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39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4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39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4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39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4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39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4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39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4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39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4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39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4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39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4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39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4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39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4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39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4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39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4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39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4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39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4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39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4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39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4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39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4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39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4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39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4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39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4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39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4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39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4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39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4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39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4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39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4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39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4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39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4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39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4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39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4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39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4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39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4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39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4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39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4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39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4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39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4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39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4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39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4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39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4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39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4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39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4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39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4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39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4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39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4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39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4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39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4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39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4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39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4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39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4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39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4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39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4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39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4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39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4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39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4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39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4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39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4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39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4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39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4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39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4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39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4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39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4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39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4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39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4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39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4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39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4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39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4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39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4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39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4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39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4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39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4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39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4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39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4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39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4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39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4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39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4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39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4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39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4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39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4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39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4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39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4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39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4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39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4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39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4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39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4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39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4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39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4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39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4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39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4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39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4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39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4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39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4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39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4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39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4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39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4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39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4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39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4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39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4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39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4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39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4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39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4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39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4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39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4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39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4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39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4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39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4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39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4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39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4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39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4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39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4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39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4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39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4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39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4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39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4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39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4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39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4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39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4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39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4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39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46" activePane="bottomLeft" state="frozen"/>
      <selection pane="bottomLeft" activeCell="K166" sqref="K166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0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8.140625" customWidth="1"/>
  </cols>
  <sheetData>
    <row r="1" spans="1:36" ht="35.25" customHeight="1">
      <c r="A1" s="324" t="s">
        <v>630</v>
      </c>
      <c r="B1" s="324"/>
      <c r="C1" s="324"/>
      <c r="D1" s="324"/>
      <c r="E1" s="324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38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66">
        <f>IFERROR(VLOOKUP(D3,$V$6:$X$43,3,FALSE),"")</f>
        <v>31</v>
      </c>
      <c r="D3" s="43">
        <v>31</v>
      </c>
      <c r="E3" s="39" t="str">
        <f>IFERROR(VLOOKUP(D3,$V$6:$W$43,2,FALSE),"")</f>
        <v>Vlastiti prihodi</v>
      </c>
      <c r="F3" s="43">
        <v>3691</v>
      </c>
      <c r="G3" s="39" t="str">
        <f t="shared" ref="G3:G66" si="0">IFERROR(VLOOKUP(F3,$Y$5:$AA$129,2,FALSE),"")</f>
        <v>Tekući prijenosi između proračunskih korisnika istog proraču</v>
      </c>
      <c r="H3" s="74" t="s">
        <v>655</v>
      </c>
      <c r="I3" s="39" t="str">
        <f t="shared" ref="I3:I66" si="1">IFERROR(VLOOKUP(H3,$AE$6:$AF$353,2,FALSE),"")</f>
        <v>PROGRAMSKO I OSTALO FINANCIRANJE JAVNIH VISOKIH UČILIŠTA – IZ EVIDENCIJSKIH PRIHODA</v>
      </c>
      <c r="J3" s="39" t="str">
        <f t="shared" ref="J3:J66" si="2">IFERROR(VLOOKUP(H3,$AE$6:$AI$353,3,FALSE),"")</f>
        <v>0942</v>
      </c>
      <c r="K3" s="306">
        <v>4000</v>
      </c>
      <c r="L3" s="306">
        <v>4000</v>
      </c>
      <c r="M3" s="306">
        <v>4000</v>
      </c>
      <c r="N3" s="239" t="s">
        <v>3202</v>
      </c>
      <c r="O3" t="str">
        <f>IF(C3="","",'OPĆI DIO'!$C$1)</f>
        <v>2217 SVEUČILIŠTE U RIJECI, PRAVNI FAKULTET</v>
      </c>
      <c r="P3" t="str">
        <f>LEFT(F3,3)</f>
        <v>369</v>
      </c>
      <c r="Q3" t="str">
        <f>LEFT(F3,2)</f>
        <v>36</v>
      </c>
      <c r="R3" t="str">
        <f>LEFT(C3,3)</f>
        <v>31</v>
      </c>
      <c r="S3" t="str">
        <f>MID(J3,2,2)</f>
        <v>94</v>
      </c>
      <c r="T3" t="str">
        <f>LEFT(F3,1)</f>
        <v>3</v>
      </c>
      <c r="U3">
        <f>IFERROR(VLOOKUP(C3,$V$6:$X$34,3,FALSE),"")</f>
        <v>31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66">
        <f t="shared" ref="C4:C67" si="3">IFERROR(VLOOKUP(D4,$V$6:$X$43,3,FALSE),"")</f>
        <v>43</v>
      </c>
      <c r="D4" s="43">
        <v>43</v>
      </c>
      <c r="E4" s="39" t="str">
        <f t="shared" ref="E4:E67" si="4">IFERROR(VLOOKUP(D4,$V$6:$W$43,2,FALSE),"")</f>
        <v>Ostali prihodi za posebne namjene</v>
      </c>
      <c r="F4" s="43">
        <v>3691</v>
      </c>
      <c r="G4" s="39" t="str">
        <f t="shared" si="0"/>
        <v>Tekući prijenosi između proračunskih korisnika istog proraču</v>
      </c>
      <c r="H4" s="74" t="s">
        <v>655</v>
      </c>
      <c r="I4" s="39" t="str">
        <f t="shared" si="1"/>
        <v>PROGRAMSKO I OSTALO FINANCIRANJE JAVNIH VISOKIH UČILIŠTA – IZ EVIDENCIJSKIH PRIHODA</v>
      </c>
      <c r="J4" s="39" t="str">
        <f t="shared" si="2"/>
        <v>0942</v>
      </c>
      <c r="K4" s="306">
        <v>25000</v>
      </c>
      <c r="L4" s="306">
        <v>25000</v>
      </c>
      <c r="M4" s="306">
        <v>25000</v>
      </c>
      <c r="N4" s="239" t="s">
        <v>3202</v>
      </c>
      <c r="O4" t="str">
        <f>IF(C4="","",'OPĆI DIO'!$C$1)</f>
        <v>2217 SVEUČILIŠTE U RIJECI, PRAVNI FAKULTET</v>
      </c>
      <c r="P4" t="str">
        <f t="shared" ref="P4:P67" si="5">LEFT(F4,3)</f>
        <v>369</v>
      </c>
      <c r="Q4" t="str">
        <f t="shared" ref="Q4:Q67" si="6">LEFT(F4,2)</f>
        <v>36</v>
      </c>
      <c r="R4" t="str">
        <f t="shared" ref="R4:R67" si="7">LEFT(C4,3)</f>
        <v>43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43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66">
        <f t="shared" si="3"/>
        <v>31</v>
      </c>
      <c r="D5" s="43">
        <v>31</v>
      </c>
      <c r="E5" s="39" t="str">
        <f t="shared" si="4"/>
        <v>Vlastiti prihodi</v>
      </c>
      <c r="F5" s="301">
        <v>3111</v>
      </c>
      <c r="G5" s="39" t="str">
        <f t="shared" si="0"/>
        <v>Plaće za redovan rad</v>
      </c>
      <c r="H5" s="74" t="s">
        <v>655</v>
      </c>
      <c r="I5" s="39" t="str">
        <f t="shared" si="1"/>
        <v>PROGRAMSKO I OSTALO FINANCIRANJE JAVNIH VISOKIH UČILIŠTA – IZ EVIDENCIJSKIH PRIHODA</v>
      </c>
      <c r="J5" s="39" t="str">
        <f t="shared" si="2"/>
        <v>0942</v>
      </c>
      <c r="K5" s="300">
        <v>10000</v>
      </c>
      <c r="L5" s="300">
        <v>10000</v>
      </c>
      <c r="M5" s="300">
        <v>10000</v>
      </c>
      <c r="N5" s="239"/>
      <c r="O5" t="str">
        <f>IF(C5="","",'OPĆI DIO'!$C$1)</f>
        <v>2217 SVEUČILIŠTE U RIJECI, PRAVNI FAKULTET</v>
      </c>
      <c r="P5" t="str">
        <f t="shared" si="5"/>
        <v>311</v>
      </c>
      <c r="Q5" t="str">
        <f t="shared" si="6"/>
        <v>31</v>
      </c>
      <c r="R5" t="str">
        <f t="shared" si="7"/>
        <v>31</v>
      </c>
      <c r="S5" t="str">
        <f t="shared" si="8"/>
        <v>94</v>
      </c>
      <c r="T5" t="str">
        <f t="shared" si="9"/>
        <v>3</v>
      </c>
      <c r="U5">
        <f t="shared" si="10"/>
        <v>31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66">
        <f t="shared" si="3"/>
        <v>31</v>
      </c>
      <c r="D6" s="43">
        <v>31</v>
      </c>
      <c r="E6" s="39" t="str">
        <f t="shared" si="4"/>
        <v>Vlastiti prihodi</v>
      </c>
      <c r="F6" s="301">
        <v>3121</v>
      </c>
      <c r="G6" s="39" t="str">
        <f t="shared" si="0"/>
        <v>Ostali rashodi za zaposlene</v>
      </c>
      <c r="H6" s="74" t="s">
        <v>655</v>
      </c>
      <c r="I6" s="39" t="str">
        <f t="shared" si="1"/>
        <v>PROGRAMSKO I OSTALO FINANCIRANJE JAVNIH VISOKIH UČILIŠTA – IZ EVIDENCIJSKIH PRIHODA</v>
      </c>
      <c r="J6" s="39" t="str">
        <f t="shared" si="2"/>
        <v>0942</v>
      </c>
      <c r="K6" s="300">
        <v>12500</v>
      </c>
      <c r="L6" s="300">
        <v>12500</v>
      </c>
      <c r="M6" s="300">
        <v>12500</v>
      </c>
      <c r="N6" s="239"/>
      <c r="O6" t="str">
        <f>IF(C6="","",'OPĆI DIO'!$C$1)</f>
        <v>2217 SVEUČILIŠTE U RIJECI, PRAVNI FAKULTET</v>
      </c>
      <c r="P6" t="str">
        <f t="shared" si="5"/>
        <v>312</v>
      </c>
      <c r="Q6" t="str">
        <f t="shared" si="6"/>
        <v>31</v>
      </c>
      <c r="R6" t="str">
        <f t="shared" si="7"/>
        <v>31</v>
      </c>
      <c r="S6" t="str">
        <f t="shared" si="8"/>
        <v>94</v>
      </c>
      <c r="T6" t="str">
        <f t="shared" si="9"/>
        <v>3</v>
      </c>
      <c r="U6">
        <f t="shared" si="10"/>
        <v>31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66">
        <f t="shared" si="3"/>
        <v>31</v>
      </c>
      <c r="D7" s="43">
        <v>31</v>
      </c>
      <c r="E7" s="39" t="str">
        <f t="shared" si="4"/>
        <v>Vlastiti prihodi</v>
      </c>
      <c r="F7" s="301">
        <v>3132</v>
      </c>
      <c r="G7" s="39" t="str">
        <f t="shared" si="0"/>
        <v>Doprinosi za obvezno zdravstveno osiguranje</v>
      </c>
      <c r="H7" s="74" t="s">
        <v>655</v>
      </c>
      <c r="I7" s="39" t="str">
        <f t="shared" si="1"/>
        <v>PROGRAMSKO I OSTALO FINANCIRANJE JAVNIH VISOKIH UČILIŠTA – IZ EVIDENCIJSKIH PRIHODA</v>
      </c>
      <c r="J7" s="39" t="str">
        <f t="shared" si="2"/>
        <v>0942</v>
      </c>
      <c r="K7" s="300">
        <v>1650</v>
      </c>
      <c r="L7" s="300">
        <v>1650</v>
      </c>
      <c r="M7" s="300">
        <v>1650</v>
      </c>
      <c r="N7" s="239"/>
      <c r="O7" t="str">
        <f>IF(C7="","",'OPĆI DIO'!$C$1)</f>
        <v>2217 SVEUČILIŠTE U RIJECI, PRAVNI FAKULTET</v>
      </c>
      <c r="P7" t="str">
        <f t="shared" si="5"/>
        <v>313</v>
      </c>
      <c r="Q7" t="str">
        <f t="shared" si="6"/>
        <v>31</v>
      </c>
      <c r="R7" t="str">
        <f t="shared" si="7"/>
        <v>31</v>
      </c>
      <c r="S7" t="str">
        <f t="shared" si="8"/>
        <v>94</v>
      </c>
      <c r="T7" t="str">
        <f t="shared" si="9"/>
        <v>3</v>
      </c>
      <c r="U7">
        <f t="shared" si="10"/>
        <v>31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66">
        <f t="shared" si="3"/>
        <v>31</v>
      </c>
      <c r="D8" s="43">
        <v>31</v>
      </c>
      <c r="E8" s="39" t="str">
        <f t="shared" si="4"/>
        <v>Vlastiti prihodi</v>
      </c>
      <c r="F8" s="301">
        <v>3211</v>
      </c>
      <c r="G8" s="39" t="str">
        <f t="shared" si="0"/>
        <v>Službena putovanja</v>
      </c>
      <c r="H8" s="74" t="s">
        <v>655</v>
      </c>
      <c r="I8" s="39" t="str">
        <f t="shared" si="1"/>
        <v>PROGRAMSKO I OSTALO FINANCIRANJE JAVNIH VISOKIH UČILIŠTA – IZ EVIDENCIJSKIH PRIHODA</v>
      </c>
      <c r="J8" s="39" t="str">
        <f t="shared" si="2"/>
        <v>0942</v>
      </c>
      <c r="K8" s="300">
        <v>15683</v>
      </c>
      <c r="L8" s="300">
        <v>15683</v>
      </c>
      <c r="M8" s="300">
        <v>15683</v>
      </c>
      <c r="N8" s="239"/>
      <c r="O8" t="str">
        <f>IF(C8="","",'OPĆI DIO'!$C$1)</f>
        <v>2217 SVEUČILIŠTE U RIJECI, PRAVNI FAKULTET</v>
      </c>
      <c r="P8" t="str">
        <f t="shared" si="5"/>
        <v>321</v>
      </c>
      <c r="Q8" t="str">
        <f t="shared" si="6"/>
        <v>32</v>
      </c>
      <c r="R8" t="str">
        <f t="shared" si="7"/>
        <v>31</v>
      </c>
      <c r="S8" t="str">
        <f t="shared" si="8"/>
        <v>94</v>
      </c>
      <c r="T8" t="str">
        <f t="shared" si="9"/>
        <v>3</v>
      </c>
      <c r="U8">
        <f t="shared" si="10"/>
        <v>31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66">
        <f t="shared" si="3"/>
        <v>31</v>
      </c>
      <c r="D9" s="43">
        <v>31</v>
      </c>
      <c r="E9" s="39" t="str">
        <f t="shared" si="4"/>
        <v>Vlastiti prihodi</v>
      </c>
      <c r="F9" s="301">
        <v>3212</v>
      </c>
      <c r="G9" s="39" t="str">
        <f t="shared" si="0"/>
        <v>Naknade za prijevoz, za rad na terenu i odvojeni život</v>
      </c>
      <c r="H9" s="74" t="s">
        <v>655</v>
      </c>
      <c r="I9" s="39" t="str">
        <f t="shared" si="1"/>
        <v>PROGRAMSKO I OSTALO FINANCIRANJE JAVNIH VISOKIH UČILIŠTA – IZ EVIDENCIJSKIH PRIHODA</v>
      </c>
      <c r="J9" s="39" t="str">
        <f t="shared" si="2"/>
        <v>0942</v>
      </c>
      <c r="K9" s="300">
        <v>200</v>
      </c>
      <c r="L9" s="300">
        <v>200</v>
      </c>
      <c r="M9" s="300">
        <v>200</v>
      </c>
      <c r="N9" s="239"/>
      <c r="O9" t="str">
        <f>IF(C9="","",'OPĆI DIO'!$C$1)</f>
        <v>2217 SVEUČILIŠTE U RIJECI, PRAVNI FAKULTET</v>
      </c>
      <c r="P9" t="str">
        <f t="shared" si="5"/>
        <v>321</v>
      </c>
      <c r="Q9" t="str">
        <f t="shared" si="6"/>
        <v>32</v>
      </c>
      <c r="R9" t="str">
        <f t="shared" si="7"/>
        <v>31</v>
      </c>
      <c r="S9" t="str">
        <f t="shared" si="8"/>
        <v>94</v>
      </c>
      <c r="T9" t="str">
        <f t="shared" si="9"/>
        <v>3</v>
      </c>
      <c r="U9">
        <f t="shared" si="10"/>
        <v>31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66">
        <f t="shared" si="3"/>
        <v>31</v>
      </c>
      <c r="D10" s="43">
        <v>31</v>
      </c>
      <c r="E10" s="39" t="str">
        <f t="shared" si="4"/>
        <v>Vlastiti prihodi</v>
      </c>
      <c r="F10" s="301">
        <v>3213</v>
      </c>
      <c r="G10" s="39" t="str">
        <f t="shared" si="0"/>
        <v>Stručno usavršavanje zaposlenika</v>
      </c>
      <c r="H10" s="74" t="s">
        <v>655</v>
      </c>
      <c r="I10" s="39" t="str">
        <f t="shared" si="1"/>
        <v>PROGRAMSKO I OSTALO FINANCIRANJE JAVNIH VISOKIH UČILIŠTA – IZ EVIDENCIJSKIH PRIHODA</v>
      </c>
      <c r="J10" s="39" t="str">
        <f t="shared" si="2"/>
        <v>0942</v>
      </c>
      <c r="K10" s="300">
        <v>500</v>
      </c>
      <c r="L10" s="300">
        <v>500</v>
      </c>
      <c r="M10" s="300">
        <v>500</v>
      </c>
      <c r="N10" s="239"/>
      <c r="O10" t="str">
        <f>IF(C10="","",'OPĆI DIO'!$C$1)</f>
        <v>2217 SVEUČILIŠTE U RIJECI, PRAVNI FAKULTET</v>
      </c>
      <c r="P10" t="str">
        <f t="shared" si="5"/>
        <v>321</v>
      </c>
      <c r="Q10" t="str">
        <f t="shared" si="6"/>
        <v>32</v>
      </c>
      <c r="R10" t="str">
        <f t="shared" si="7"/>
        <v>31</v>
      </c>
      <c r="S10" t="str">
        <f t="shared" si="8"/>
        <v>94</v>
      </c>
      <c r="T10" t="str">
        <f t="shared" si="9"/>
        <v>3</v>
      </c>
      <c r="U10">
        <f t="shared" si="10"/>
        <v>31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66">
        <f t="shared" si="3"/>
        <v>31</v>
      </c>
      <c r="D11" s="43">
        <v>31</v>
      </c>
      <c r="E11" s="39" t="str">
        <f t="shared" si="4"/>
        <v>Vlastiti prihodi</v>
      </c>
      <c r="F11" s="301">
        <v>3214</v>
      </c>
      <c r="G11" s="39" t="str">
        <f t="shared" si="0"/>
        <v>Ostale naknade troškova zaposlenima</v>
      </c>
      <c r="H11" s="74" t="s">
        <v>655</v>
      </c>
      <c r="I11" s="39" t="str">
        <f t="shared" si="1"/>
        <v>PROGRAMSKO I OSTALO FINANCIRANJE JAVNIH VISOKIH UČILIŠTA – IZ EVIDENCIJSKIH PRIHODA</v>
      </c>
      <c r="J11" s="39" t="str">
        <f t="shared" si="2"/>
        <v>0942</v>
      </c>
      <c r="K11" s="300">
        <v>100</v>
      </c>
      <c r="L11" s="300">
        <v>100</v>
      </c>
      <c r="M11" s="300">
        <v>100</v>
      </c>
      <c r="N11" s="239"/>
      <c r="O11" t="str">
        <f>IF(C11="","",'OPĆI DIO'!$C$1)</f>
        <v>2217 SVEUČILIŠTE U RIJECI, PRAVNI FAKULTET</v>
      </c>
      <c r="P11" t="str">
        <f t="shared" si="5"/>
        <v>321</v>
      </c>
      <c r="Q11" t="str">
        <f t="shared" si="6"/>
        <v>32</v>
      </c>
      <c r="R11" t="str">
        <f t="shared" si="7"/>
        <v>31</v>
      </c>
      <c r="S11" t="str">
        <f t="shared" si="8"/>
        <v>94</v>
      </c>
      <c r="T11" t="str">
        <f t="shared" si="9"/>
        <v>3</v>
      </c>
      <c r="U11">
        <f t="shared" si="10"/>
        <v>31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66">
        <f t="shared" si="3"/>
        <v>31</v>
      </c>
      <c r="D12" s="43">
        <v>31</v>
      </c>
      <c r="E12" s="39" t="str">
        <f t="shared" si="4"/>
        <v>Vlastiti prihodi</v>
      </c>
      <c r="F12" s="301">
        <v>3221</v>
      </c>
      <c r="G12" s="39" t="str">
        <f t="shared" si="0"/>
        <v>Uredski materijal i ostali materijalni rashodi</v>
      </c>
      <c r="H12" s="74" t="s">
        <v>655</v>
      </c>
      <c r="I12" s="39" t="str">
        <f t="shared" si="1"/>
        <v>PROGRAMSKO I OSTALO FINANCIRANJE JAVNIH VISOKIH UČILIŠTA – IZ EVIDENCIJSKIH PRIHODA</v>
      </c>
      <c r="J12" s="39" t="str">
        <f t="shared" si="2"/>
        <v>0942</v>
      </c>
      <c r="K12" s="300">
        <v>15000</v>
      </c>
      <c r="L12" s="300">
        <v>15000</v>
      </c>
      <c r="M12" s="300">
        <v>15000</v>
      </c>
      <c r="N12" s="239"/>
      <c r="O12" t="str">
        <f>IF(C12="","",'OPĆI DIO'!$C$1)</f>
        <v>2217 SVEUČILIŠTE U RIJECI, PRAVNI FAKULTET</v>
      </c>
      <c r="P12" t="str">
        <f t="shared" si="5"/>
        <v>322</v>
      </c>
      <c r="Q12" t="str">
        <f t="shared" si="6"/>
        <v>32</v>
      </c>
      <c r="R12" t="str">
        <f t="shared" si="7"/>
        <v>31</v>
      </c>
      <c r="S12" t="str">
        <f t="shared" si="8"/>
        <v>94</v>
      </c>
      <c r="T12" t="str">
        <f t="shared" si="9"/>
        <v>3</v>
      </c>
      <c r="U12">
        <f t="shared" si="10"/>
        <v>31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66">
        <f t="shared" si="3"/>
        <v>31</v>
      </c>
      <c r="D13" s="43">
        <v>31</v>
      </c>
      <c r="E13" s="39" t="str">
        <f t="shared" si="4"/>
        <v>Vlastiti prihodi</v>
      </c>
      <c r="F13" s="301">
        <v>3223</v>
      </c>
      <c r="G13" s="39" t="str">
        <f t="shared" si="0"/>
        <v>Energija</v>
      </c>
      <c r="H13" s="74" t="s">
        <v>655</v>
      </c>
      <c r="I13" s="39" t="str">
        <f t="shared" si="1"/>
        <v>PROGRAMSKO I OSTALO FINANCIRANJE JAVNIH VISOKIH UČILIŠTA – IZ EVIDENCIJSKIH PRIHODA</v>
      </c>
      <c r="J13" s="39" t="str">
        <f t="shared" si="2"/>
        <v>0942</v>
      </c>
      <c r="K13" s="300">
        <v>1000</v>
      </c>
      <c r="L13" s="300">
        <v>1000</v>
      </c>
      <c r="M13" s="300">
        <v>1000</v>
      </c>
      <c r="N13" s="239"/>
      <c r="O13" t="str">
        <f>IF(C13="","",'OPĆI DIO'!$C$1)</f>
        <v>2217 SVEUČILIŠTE U RIJECI, PRAVNI FAKULTET</v>
      </c>
      <c r="P13" t="str">
        <f t="shared" si="5"/>
        <v>322</v>
      </c>
      <c r="Q13" t="str">
        <f t="shared" si="6"/>
        <v>32</v>
      </c>
      <c r="R13" t="str">
        <f t="shared" si="7"/>
        <v>31</v>
      </c>
      <c r="S13" t="str">
        <f t="shared" si="8"/>
        <v>94</v>
      </c>
      <c r="T13" t="str">
        <f t="shared" si="9"/>
        <v>3</v>
      </c>
      <c r="U13">
        <f t="shared" si="10"/>
        <v>31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66">
        <f t="shared" si="3"/>
        <v>31</v>
      </c>
      <c r="D14" s="43">
        <v>31</v>
      </c>
      <c r="E14" s="39" t="str">
        <f t="shared" si="4"/>
        <v>Vlastiti prihodi</v>
      </c>
      <c r="F14" s="301">
        <v>3224</v>
      </c>
      <c r="G14" s="39" t="str">
        <f t="shared" si="0"/>
        <v>Materijal i dijelovi za tekuće i investicijsko održavanje</v>
      </c>
      <c r="H14" s="74" t="s">
        <v>655</v>
      </c>
      <c r="I14" s="39" t="str">
        <f t="shared" si="1"/>
        <v>PROGRAMSKO I OSTALO FINANCIRANJE JAVNIH VISOKIH UČILIŠTA – IZ EVIDENCIJSKIH PRIHODA</v>
      </c>
      <c r="J14" s="39" t="str">
        <f t="shared" si="2"/>
        <v>0942</v>
      </c>
      <c r="K14" s="300">
        <v>500</v>
      </c>
      <c r="L14" s="300">
        <v>500</v>
      </c>
      <c r="M14" s="300">
        <v>500</v>
      </c>
      <c r="N14" s="239"/>
      <c r="O14" t="str">
        <f>IF(C14="","",'OPĆI DIO'!$C$1)</f>
        <v>2217 SVEUČILIŠTE U RIJECI, PRAVNI FAKULTET</v>
      </c>
      <c r="P14" t="str">
        <f t="shared" si="5"/>
        <v>322</v>
      </c>
      <c r="Q14" t="str">
        <f t="shared" si="6"/>
        <v>32</v>
      </c>
      <c r="R14" t="str">
        <f t="shared" si="7"/>
        <v>31</v>
      </c>
      <c r="S14" t="str">
        <f t="shared" si="8"/>
        <v>94</v>
      </c>
      <c r="T14" t="str">
        <f t="shared" si="9"/>
        <v>3</v>
      </c>
      <c r="U14">
        <f t="shared" si="10"/>
        <v>31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66">
        <f t="shared" si="3"/>
        <v>31</v>
      </c>
      <c r="D15" s="43">
        <v>31</v>
      </c>
      <c r="E15" s="39" t="str">
        <f t="shared" si="4"/>
        <v>Vlastiti prihodi</v>
      </c>
      <c r="F15" s="301">
        <v>3225</v>
      </c>
      <c r="G15" s="39" t="str">
        <f t="shared" si="0"/>
        <v>Sitni inventar i autogume</v>
      </c>
      <c r="H15" s="74" t="s">
        <v>655</v>
      </c>
      <c r="I15" s="39" t="str">
        <f t="shared" si="1"/>
        <v>PROGRAMSKO I OSTALO FINANCIRANJE JAVNIH VISOKIH UČILIŠTA – IZ EVIDENCIJSKIH PRIHODA</v>
      </c>
      <c r="J15" s="39" t="str">
        <f t="shared" si="2"/>
        <v>0942</v>
      </c>
      <c r="K15" s="300">
        <v>500</v>
      </c>
      <c r="L15" s="300">
        <v>500</v>
      </c>
      <c r="M15" s="300">
        <v>500</v>
      </c>
      <c r="N15" s="239"/>
      <c r="O15" t="str">
        <f>IF(C15="","",'OPĆI DIO'!$C$1)</f>
        <v>2217 SVEUČILIŠTE U RIJECI, PRAVNI FAKULTET</v>
      </c>
      <c r="P15" t="str">
        <f t="shared" si="5"/>
        <v>322</v>
      </c>
      <c r="Q15" t="str">
        <f t="shared" si="6"/>
        <v>32</v>
      </c>
      <c r="R15" t="str">
        <f t="shared" si="7"/>
        <v>31</v>
      </c>
      <c r="S15" t="str">
        <f t="shared" si="8"/>
        <v>94</v>
      </c>
      <c r="T15" t="str">
        <f t="shared" si="9"/>
        <v>3</v>
      </c>
      <c r="U15">
        <f t="shared" si="10"/>
        <v>31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66">
        <f t="shared" si="3"/>
        <v>31</v>
      </c>
      <c r="D16" s="43">
        <v>31</v>
      </c>
      <c r="E16" s="39" t="str">
        <f t="shared" si="4"/>
        <v>Vlastiti prihodi</v>
      </c>
      <c r="F16" s="301">
        <v>3227</v>
      </c>
      <c r="G16" s="39" t="str">
        <f t="shared" si="0"/>
        <v>Službena, radna i zaštitna odjeća i obuća</v>
      </c>
      <c r="H16" s="74" t="s">
        <v>655</v>
      </c>
      <c r="I16" s="39" t="str">
        <f t="shared" si="1"/>
        <v>PROGRAMSKO I OSTALO FINANCIRANJE JAVNIH VISOKIH UČILIŠTA – IZ EVIDENCIJSKIH PRIHODA</v>
      </c>
      <c r="J16" s="39" t="str">
        <f t="shared" si="2"/>
        <v>0942</v>
      </c>
      <c r="K16" s="300">
        <v>200</v>
      </c>
      <c r="L16" s="300">
        <v>200</v>
      </c>
      <c r="M16" s="300">
        <v>200</v>
      </c>
      <c r="N16" s="239"/>
      <c r="O16" t="str">
        <f>IF(C16="","",'OPĆI DIO'!$C$1)</f>
        <v>2217 SVEUČILIŠTE U RIJECI, PRAVNI FAKULTET</v>
      </c>
      <c r="P16" t="str">
        <f t="shared" si="5"/>
        <v>322</v>
      </c>
      <c r="Q16" t="str">
        <f t="shared" si="6"/>
        <v>32</v>
      </c>
      <c r="R16" t="str">
        <f t="shared" si="7"/>
        <v>31</v>
      </c>
      <c r="S16" t="str">
        <f t="shared" si="8"/>
        <v>94</v>
      </c>
      <c r="T16" t="str">
        <f t="shared" si="9"/>
        <v>3</v>
      </c>
      <c r="U16">
        <f t="shared" si="10"/>
        <v>31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66">
        <f t="shared" si="3"/>
        <v>31</v>
      </c>
      <c r="D17" s="43">
        <v>31</v>
      </c>
      <c r="E17" s="39" t="str">
        <f t="shared" si="4"/>
        <v>Vlastiti prihodi</v>
      </c>
      <c r="F17" s="301">
        <v>3231</v>
      </c>
      <c r="G17" s="39" t="str">
        <f t="shared" si="0"/>
        <v>Usluge telefona, interneta, pošte i prijevoza</v>
      </c>
      <c r="H17" s="74" t="s">
        <v>655</v>
      </c>
      <c r="I17" s="39" t="str">
        <f t="shared" si="1"/>
        <v>PROGRAMSKO I OSTALO FINANCIRANJE JAVNIH VISOKIH UČILIŠTA – IZ EVIDENCIJSKIH PRIHODA</v>
      </c>
      <c r="J17" s="39" t="str">
        <f t="shared" si="2"/>
        <v>0942</v>
      </c>
      <c r="K17" s="300">
        <v>477</v>
      </c>
      <c r="L17" s="300">
        <v>477</v>
      </c>
      <c r="M17" s="300">
        <v>477</v>
      </c>
      <c r="N17" s="239"/>
      <c r="O17" t="str">
        <f>IF(C17="","",'OPĆI DIO'!$C$1)</f>
        <v>2217 SVEUČILIŠTE U RIJECI, PRAVNI FAKULTET</v>
      </c>
      <c r="P17" t="str">
        <f t="shared" si="5"/>
        <v>323</v>
      </c>
      <c r="Q17" t="str">
        <f t="shared" si="6"/>
        <v>32</v>
      </c>
      <c r="R17" t="str">
        <f t="shared" si="7"/>
        <v>31</v>
      </c>
      <c r="S17" t="str">
        <f t="shared" si="8"/>
        <v>94</v>
      </c>
      <c r="T17" t="str">
        <f t="shared" si="9"/>
        <v>3</v>
      </c>
      <c r="U17">
        <f t="shared" si="10"/>
        <v>31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66">
        <f t="shared" si="3"/>
        <v>31</v>
      </c>
      <c r="D18" s="43">
        <v>31</v>
      </c>
      <c r="E18" s="39" t="str">
        <f t="shared" si="4"/>
        <v>Vlastiti prihodi</v>
      </c>
      <c r="F18" s="301">
        <v>3232</v>
      </c>
      <c r="G18" s="39" t="str">
        <f t="shared" si="0"/>
        <v>Usluge tekućeg i investicijskog održavanja</v>
      </c>
      <c r="H18" s="74" t="s">
        <v>655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300">
        <v>2000</v>
      </c>
      <c r="L18" s="300">
        <v>2000</v>
      </c>
      <c r="M18" s="300">
        <v>2000</v>
      </c>
      <c r="N18" s="239"/>
      <c r="O18" t="str">
        <f>IF(C18="","",'OPĆI DIO'!$C$1)</f>
        <v>2217 SVEUČILIŠTE U RIJECI, PRAVNI FAKULTET</v>
      </c>
      <c r="P18" t="str">
        <f t="shared" si="5"/>
        <v>323</v>
      </c>
      <c r="Q18" t="str">
        <f t="shared" si="6"/>
        <v>32</v>
      </c>
      <c r="R18" t="str">
        <f t="shared" si="7"/>
        <v>31</v>
      </c>
      <c r="S18" t="str">
        <f t="shared" si="8"/>
        <v>94</v>
      </c>
      <c r="T18" t="str">
        <f t="shared" si="9"/>
        <v>3</v>
      </c>
      <c r="U18">
        <f t="shared" si="10"/>
        <v>31</v>
      </c>
      <c r="V18" s="247">
        <v>51000</v>
      </c>
      <c r="W18" s="247" t="s">
        <v>515</v>
      </c>
      <c r="X18" s="247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66">
        <f t="shared" si="3"/>
        <v>31</v>
      </c>
      <c r="D19" s="43">
        <v>31</v>
      </c>
      <c r="E19" s="39" t="str">
        <f t="shared" si="4"/>
        <v>Vlastiti prihodi</v>
      </c>
      <c r="F19" s="301">
        <v>3233</v>
      </c>
      <c r="G19" s="39" t="str">
        <f t="shared" si="0"/>
        <v>Usluge promidžbe i informiranja</v>
      </c>
      <c r="H19" s="74" t="s">
        <v>655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300">
        <v>4751</v>
      </c>
      <c r="L19" s="300">
        <v>4751</v>
      </c>
      <c r="M19" s="300">
        <v>4751</v>
      </c>
      <c r="N19" s="239"/>
      <c r="O19" t="str">
        <f>IF(C19="","",'OPĆI DIO'!$C$1)</f>
        <v>2217 SVEUČILIŠTE U RIJECI, PRAVNI FAKULTET</v>
      </c>
      <c r="P19" t="str">
        <f t="shared" si="5"/>
        <v>323</v>
      </c>
      <c r="Q19" t="str">
        <f t="shared" si="6"/>
        <v>32</v>
      </c>
      <c r="R19" t="str">
        <f t="shared" si="7"/>
        <v>31</v>
      </c>
      <c r="S19" t="str">
        <f t="shared" si="8"/>
        <v>94</v>
      </c>
      <c r="T19" t="str">
        <f t="shared" si="9"/>
        <v>3</v>
      </c>
      <c r="U19">
        <f t="shared" si="10"/>
        <v>31</v>
      </c>
      <c r="V19" s="247">
        <v>51011</v>
      </c>
      <c r="W19" s="248" t="s">
        <v>517</v>
      </c>
      <c r="X19" s="248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66">
        <f t="shared" si="3"/>
        <v>31</v>
      </c>
      <c r="D20" s="43">
        <v>31</v>
      </c>
      <c r="E20" s="39" t="str">
        <f t="shared" si="4"/>
        <v>Vlastiti prihodi</v>
      </c>
      <c r="F20" s="301">
        <v>3234</v>
      </c>
      <c r="G20" s="39" t="str">
        <f t="shared" si="0"/>
        <v>Komunalne usluge</v>
      </c>
      <c r="H20" s="74" t="s">
        <v>655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300">
        <v>490</v>
      </c>
      <c r="L20" s="300">
        <v>490</v>
      </c>
      <c r="M20" s="300">
        <v>490</v>
      </c>
      <c r="N20" s="239"/>
      <c r="O20" t="str">
        <f>IF(C20="","",'OPĆI DIO'!$C$1)</f>
        <v>2217 SVEUČILIŠTE U RIJECI, PRAVNI FAKULTET</v>
      </c>
      <c r="P20" t="str">
        <f t="shared" si="5"/>
        <v>323</v>
      </c>
      <c r="Q20" t="str">
        <f t="shared" si="6"/>
        <v>32</v>
      </c>
      <c r="R20" t="str">
        <f t="shared" si="7"/>
        <v>31</v>
      </c>
      <c r="S20" t="str">
        <f t="shared" si="8"/>
        <v>94</v>
      </c>
      <c r="T20" t="str">
        <f t="shared" si="9"/>
        <v>3</v>
      </c>
      <c r="U20">
        <f t="shared" si="10"/>
        <v>31</v>
      </c>
      <c r="V20" s="247">
        <v>51031</v>
      </c>
      <c r="W20" s="247" t="s">
        <v>519</v>
      </c>
      <c r="X20" s="247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66">
        <f t="shared" si="3"/>
        <v>31</v>
      </c>
      <c r="D21" s="43">
        <v>31</v>
      </c>
      <c r="E21" s="39" t="str">
        <f t="shared" si="4"/>
        <v>Vlastiti prihodi</v>
      </c>
      <c r="F21" s="301">
        <v>3235</v>
      </c>
      <c r="G21" s="39" t="str">
        <f t="shared" si="0"/>
        <v>Zakupnine i najamnine</v>
      </c>
      <c r="H21" s="74" t="s">
        <v>655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300">
        <v>442</v>
      </c>
      <c r="L21" s="300">
        <v>442</v>
      </c>
      <c r="M21" s="300">
        <v>442</v>
      </c>
      <c r="N21" s="239"/>
      <c r="O21" t="str">
        <f>IF(C21="","",'OPĆI DIO'!$C$1)</f>
        <v>2217 SVEUČILIŠTE U RIJECI, PRAVNI FAKULTET</v>
      </c>
      <c r="P21" t="str">
        <f t="shared" si="5"/>
        <v>323</v>
      </c>
      <c r="Q21" t="str">
        <f t="shared" si="6"/>
        <v>32</v>
      </c>
      <c r="R21" t="str">
        <f t="shared" si="7"/>
        <v>31</v>
      </c>
      <c r="S21" t="str">
        <f t="shared" si="8"/>
        <v>94</v>
      </c>
      <c r="T21" t="str">
        <f t="shared" si="9"/>
        <v>3</v>
      </c>
      <c r="U21">
        <f t="shared" si="10"/>
        <v>31</v>
      </c>
      <c r="V21" s="247">
        <v>51043</v>
      </c>
      <c r="W21" s="247" t="s">
        <v>521</v>
      </c>
      <c r="X21" s="247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66">
        <f t="shared" si="3"/>
        <v>31</v>
      </c>
      <c r="D22" s="43">
        <v>31</v>
      </c>
      <c r="E22" s="39" t="str">
        <f t="shared" si="4"/>
        <v>Vlastiti prihodi</v>
      </c>
      <c r="F22" s="301">
        <v>3236</v>
      </c>
      <c r="G22" s="39" t="str">
        <f t="shared" si="0"/>
        <v>Zdravstvene i veterinarske usluge</v>
      </c>
      <c r="H22" s="74" t="s">
        <v>655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300">
        <v>500</v>
      </c>
      <c r="L22" s="300">
        <v>500</v>
      </c>
      <c r="M22" s="300">
        <v>500</v>
      </c>
      <c r="N22" s="239"/>
      <c r="O22" t="str">
        <f>IF(C22="","",'OPĆI DIO'!$C$1)</f>
        <v>2217 SVEUČILIŠTE U RIJECI, PRAVNI FAKULTET</v>
      </c>
      <c r="P22" t="str">
        <f t="shared" si="5"/>
        <v>323</v>
      </c>
      <c r="Q22" t="str">
        <f t="shared" si="6"/>
        <v>32</v>
      </c>
      <c r="R22" t="str">
        <f t="shared" si="7"/>
        <v>31</v>
      </c>
      <c r="S22" t="str">
        <f t="shared" si="8"/>
        <v>94</v>
      </c>
      <c r="T22" t="str">
        <f t="shared" si="9"/>
        <v>3</v>
      </c>
      <c r="U22">
        <f t="shared" si="10"/>
        <v>31</v>
      </c>
      <c r="V22" s="247">
        <v>51081</v>
      </c>
      <c r="W22" s="247" t="s">
        <v>523</v>
      </c>
      <c r="X22" s="247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66">
        <f t="shared" si="3"/>
        <v>31</v>
      </c>
      <c r="D23" s="43">
        <v>31</v>
      </c>
      <c r="E23" s="39" t="str">
        <f t="shared" si="4"/>
        <v>Vlastiti prihodi</v>
      </c>
      <c r="F23" s="301">
        <v>3237</v>
      </c>
      <c r="G23" s="39" t="str">
        <f t="shared" si="0"/>
        <v>Intelektualne i osobne usluge</v>
      </c>
      <c r="H23" s="74" t="s">
        <v>655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300">
        <v>29799</v>
      </c>
      <c r="L23" s="300">
        <v>29799</v>
      </c>
      <c r="M23" s="300">
        <v>29799</v>
      </c>
      <c r="N23" s="239"/>
      <c r="O23" t="str">
        <f>IF(C23="","",'OPĆI DIO'!$C$1)</f>
        <v>2217 SVEUČILIŠTE U RIJECI, PRAVNI FAKULTET</v>
      </c>
      <c r="P23" t="str">
        <f t="shared" si="5"/>
        <v>323</v>
      </c>
      <c r="Q23" t="str">
        <f t="shared" si="6"/>
        <v>32</v>
      </c>
      <c r="R23" t="str">
        <f t="shared" si="7"/>
        <v>31</v>
      </c>
      <c r="S23" t="str">
        <f t="shared" si="8"/>
        <v>94</v>
      </c>
      <c r="T23" t="str">
        <f t="shared" si="9"/>
        <v>3</v>
      </c>
      <c r="U23">
        <f t="shared" si="10"/>
        <v>31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66">
        <f t="shared" si="3"/>
        <v>31</v>
      </c>
      <c r="D24" s="43">
        <v>31</v>
      </c>
      <c r="E24" s="39" t="str">
        <f t="shared" si="4"/>
        <v>Vlastiti prihodi</v>
      </c>
      <c r="F24" s="301">
        <v>3238</v>
      </c>
      <c r="G24" s="39" t="str">
        <f t="shared" si="0"/>
        <v>Računalne usluge</v>
      </c>
      <c r="H24" s="74" t="s">
        <v>655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300">
        <v>197</v>
      </c>
      <c r="L24" s="300">
        <v>197</v>
      </c>
      <c r="M24" s="300">
        <v>197</v>
      </c>
      <c r="N24" s="239"/>
      <c r="O24" t="str">
        <f>IF(C24="","",'OPĆI DIO'!$C$1)</f>
        <v>2217 SVEUČILIŠTE U RIJECI, PRAVNI FAKULTET</v>
      </c>
      <c r="P24" t="str">
        <f t="shared" si="5"/>
        <v>323</v>
      </c>
      <c r="Q24" t="str">
        <f t="shared" si="6"/>
        <v>32</v>
      </c>
      <c r="R24" t="str">
        <f t="shared" si="7"/>
        <v>31</v>
      </c>
      <c r="S24" t="str">
        <f t="shared" si="8"/>
        <v>94</v>
      </c>
      <c r="T24" t="str">
        <f t="shared" si="9"/>
        <v>3</v>
      </c>
      <c r="U24">
        <f t="shared" si="10"/>
        <v>31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66">
        <f t="shared" si="3"/>
        <v>31</v>
      </c>
      <c r="D25" s="43">
        <v>31</v>
      </c>
      <c r="E25" s="39" t="str">
        <f t="shared" si="4"/>
        <v>Vlastiti prihodi</v>
      </c>
      <c r="F25" s="301">
        <v>3239</v>
      </c>
      <c r="G25" s="39" t="str">
        <f t="shared" si="0"/>
        <v>Ostale usluge</v>
      </c>
      <c r="H25" s="74" t="s">
        <v>655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300">
        <v>8767</v>
      </c>
      <c r="L25" s="300">
        <v>8767</v>
      </c>
      <c r="M25" s="300">
        <v>8767</v>
      </c>
      <c r="N25" s="239"/>
      <c r="O25" t="str">
        <f>IF(C25="","",'OPĆI DIO'!$C$1)</f>
        <v>2217 SVEUČILIŠTE U RIJECI, PRAVNI FAKULTET</v>
      </c>
      <c r="P25" t="str">
        <f t="shared" si="5"/>
        <v>323</v>
      </c>
      <c r="Q25" t="str">
        <f t="shared" si="6"/>
        <v>32</v>
      </c>
      <c r="R25" t="str">
        <f t="shared" si="7"/>
        <v>31</v>
      </c>
      <c r="S25" t="str">
        <f t="shared" si="8"/>
        <v>94</v>
      </c>
      <c r="T25" t="str">
        <f t="shared" si="9"/>
        <v>3</v>
      </c>
      <c r="U25">
        <f t="shared" si="10"/>
        <v>31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66">
        <f t="shared" si="3"/>
        <v>31</v>
      </c>
      <c r="D26" s="43">
        <v>31</v>
      </c>
      <c r="E26" s="39" t="str">
        <f t="shared" si="4"/>
        <v>Vlastiti prihodi</v>
      </c>
      <c r="F26" s="301">
        <v>3241</v>
      </c>
      <c r="G26" s="39" t="str">
        <f t="shared" si="0"/>
        <v>Naknade troškova osobama izvan radnog odnosa</v>
      </c>
      <c r="H26" s="74" t="s">
        <v>655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300">
        <v>4128</v>
      </c>
      <c r="L26" s="300">
        <v>4128</v>
      </c>
      <c r="M26" s="300">
        <v>4128</v>
      </c>
      <c r="N26" s="239"/>
      <c r="O26" t="str">
        <f>IF(C26="","",'OPĆI DIO'!$C$1)</f>
        <v>2217 SVEUČILIŠTE U RIJECI, PRAVNI FAKULTET</v>
      </c>
      <c r="P26" t="str">
        <f t="shared" si="5"/>
        <v>324</v>
      </c>
      <c r="Q26" t="str">
        <f t="shared" si="6"/>
        <v>32</v>
      </c>
      <c r="R26" t="str">
        <f t="shared" si="7"/>
        <v>31</v>
      </c>
      <c r="S26" t="str">
        <f t="shared" si="8"/>
        <v>94</v>
      </c>
      <c r="T26" t="str">
        <f t="shared" si="9"/>
        <v>3</v>
      </c>
      <c r="U26">
        <f t="shared" si="10"/>
        <v>31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66">
        <f t="shared" si="3"/>
        <v>31</v>
      </c>
      <c r="D27" s="43">
        <v>31</v>
      </c>
      <c r="E27" s="39" t="str">
        <f t="shared" si="4"/>
        <v>Vlastiti prihodi</v>
      </c>
      <c r="F27" s="301">
        <v>3292</v>
      </c>
      <c r="G27" s="39" t="str">
        <f t="shared" si="0"/>
        <v>Premije osiguranja</v>
      </c>
      <c r="H27" s="74" t="s">
        <v>655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300">
        <v>3000</v>
      </c>
      <c r="L27" s="300">
        <v>3000</v>
      </c>
      <c r="M27" s="300">
        <v>3000</v>
      </c>
      <c r="N27" s="239"/>
      <c r="O27" t="str">
        <f>IF(C27="","",'OPĆI DIO'!$C$1)</f>
        <v>2217 SVEUČILIŠTE U RIJECI, PRAVNI FAKULTET</v>
      </c>
      <c r="P27" t="str">
        <f t="shared" si="5"/>
        <v>329</v>
      </c>
      <c r="Q27" t="str">
        <f t="shared" si="6"/>
        <v>32</v>
      </c>
      <c r="R27" t="str">
        <f t="shared" si="7"/>
        <v>31</v>
      </c>
      <c r="S27" t="str">
        <f t="shared" si="8"/>
        <v>94</v>
      </c>
      <c r="T27" t="str">
        <f t="shared" si="9"/>
        <v>3</v>
      </c>
      <c r="U27">
        <f t="shared" si="10"/>
        <v>31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66">
        <f t="shared" si="3"/>
        <v>31</v>
      </c>
      <c r="D28" s="43">
        <v>31</v>
      </c>
      <c r="E28" s="39" t="str">
        <f t="shared" si="4"/>
        <v>Vlastiti prihodi</v>
      </c>
      <c r="F28" s="301">
        <v>3293</v>
      </c>
      <c r="G28" s="39" t="str">
        <f t="shared" si="0"/>
        <v>Reprezentacija</v>
      </c>
      <c r="H28" s="74" t="s">
        <v>655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300">
        <v>25731</v>
      </c>
      <c r="L28" s="300">
        <v>25731</v>
      </c>
      <c r="M28" s="300">
        <v>25731</v>
      </c>
      <c r="N28" s="239"/>
      <c r="O28" t="str">
        <f>IF(C28="","",'OPĆI DIO'!$C$1)</f>
        <v>2217 SVEUČILIŠTE U RIJECI, PRAVNI FAKULTET</v>
      </c>
      <c r="P28" t="str">
        <f t="shared" si="5"/>
        <v>329</v>
      </c>
      <c r="Q28" t="str">
        <f t="shared" si="6"/>
        <v>32</v>
      </c>
      <c r="R28" t="str">
        <f t="shared" si="7"/>
        <v>31</v>
      </c>
      <c r="S28" t="str">
        <f t="shared" si="8"/>
        <v>94</v>
      </c>
      <c r="T28" t="str">
        <f t="shared" si="9"/>
        <v>3</v>
      </c>
      <c r="U28">
        <f t="shared" si="10"/>
        <v>31</v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66">
        <f t="shared" si="3"/>
        <v>31</v>
      </c>
      <c r="D29" s="43">
        <v>31</v>
      </c>
      <c r="E29" s="39" t="str">
        <f t="shared" si="4"/>
        <v>Vlastiti prihodi</v>
      </c>
      <c r="F29" s="301">
        <v>3294</v>
      </c>
      <c r="G29" s="39" t="str">
        <f t="shared" si="0"/>
        <v>Članarine i norme</v>
      </c>
      <c r="H29" s="74" t="s">
        <v>655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300">
        <v>2000</v>
      </c>
      <c r="L29" s="300">
        <v>2000</v>
      </c>
      <c r="M29" s="300">
        <v>2000</v>
      </c>
      <c r="N29" s="239"/>
      <c r="O29" t="str">
        <f>IF(C29="","",'OPĆI DIO'!$C$1)</f>
        <v>2217 SVEUČILIŠTE U RIJECI, PRAVNI FAKULTET</v>
      </c>
      <c r="P29" t="str">
        <f t="shared" si="5"/>
        <v>329</v>
      </c>
      <c r="Q29" t="str">
        <f t="shared" si="6"/>
        <v>32</v>
      </c>
      <c r="R29" t="str">
        <f t="shared" si="7"/>
        <v>31</v>
      </c>
      <c r="S29" t="str">
        <f t="shared" si="8"/>
        <v>94</v>
      </c>
      <c r="T29" t="str">
        <f t="shared" si="9"/>
        <v>3</v>
      </c>
      <c r="U29">
        <f t="shared" si="10"/>
        <v>31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66">
        <f t="shared" si="3"/>
        <v>31</v>
      </c>
      <c r="D30" s="43">
        <v>31</v>
      </c>
      <c r="E30" s="39" t="str">
        <f t="shared" si="4"/>
        <v>Vlastiti prihodi</v>
      </c>
      <c r="F30" s="301">
        <v>3295</v>
      </c>
      <c r="G30" s="39" t="str">
        <f t="shared" si="0"/>
        <v>Pristojbe i naknade</v>
      </c>
      <c r="H30" s="74" t="s">
        <v>655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300">
        <v>200</v>
      </c>
      <c r="L30" s="300">
        <v>200</v>
      </c>
      <c r="M30" s="300">
        <v>200</v>
      </c>
      <c r="N30" s="239"/>
      <c r="O30" t="str">
        <f>IF(C30="","",'OPĆI DIO'!$C$1)</f>
        <v>2217 SVEUČILIŠTE U RIJECI, PRAVNI FAKULTET</v>
      </c>
      <c r="P30" t="str">
        <f t="shared" si="5"/>
        <v>329</v>
      </c>
      <c r="Q30" t="str">
        <f t="shared" si="6"/>
        <v>32</v>
      </c>
      <c r="R30" t="str">
        <f t="shared" si="7"/>
        <v>31</v>
      </c>
      <c r="S30" t="str">
        <f t="shared" si="8"/>
        <v>94</v>
      </c>
      <c r="T30" t="str">
        <f t="shared" si="9"/>
        <v>3</v>
      </c>
      <c r="U30">
        <f t="shared" si="10"/>
        <v>31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66">
        <f t="shared" si="3"/>
        <v>31</v>
      </c>
      <c r="D31" s="43">
        <v>31</v>
      </c>
      <c r="E31" s="39" t="str">
        <f t="shared" si="4"/>
        <v>Vlastiti prihodi</v>
      </c>
      <c r="F31" s="301">
        <v>3296</v>
      </c>
      <c r="G31" s="39" t="str">
        <f t="shared" si="0"/>
        <v>Troškovi sudskih postupaka</v>
      </c>
      <c r="H31" s="74" t="s">
        <v>655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300">
        <v>200</v>
      </c>
      <c r="L31" s="300">
        <v>200</v>
      </c>
      <c r="M31" s="300">
        <v>200</v>
      </c>
      <c r="N31" s="239"/>
      <c r="O31" t="str">
        <f>IF(C31="","",'OPĆI DIO'!$C$1)</f>
        <v>2217 SVEUČILIŠTE U RIJECI, PRAVNI FAKULTET</v>
      </c>
      <c r="P31" t="str">
        <f t="shared" si="5"/>
        <v>329</v>
      </c>
      <c r="Q31" t="str">
        <f t="shared" si="6"/>
        <v>32</v>
      </c>
      <c r="R31" t="str">
        <f t="shared" si="7"/>
        <v>31</v>
      </c>
      <c r="S31" t="str">
        <f t="shared" si="8"/>
        <v>94</v>
      </c>
      <c r="T31" t="str">
        <f t="shared" si="9"/>
        <v>3</v>
      </c>
      <c r="U31">
        <f t="shared" si="10"/>
        <v>31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66">
        <f t="shared" si="3"/>
        <v>31</v>
      </c>
      <c r="D32" s="43">
        <v>31</v>
      </c>
      <c r="E32" s="39" t="str">
        <f t="shared" si="4"/>
        <v>Vlastiti prihodi</v>
      </c>
      <c r="F32" s="301">
        <v>3299</v>
      </c>
      <c r="G32" s="39" t="str">
        <f t="shared" si="0"/>
        <v>Ostali nespomenuti rashodi poslovanja</v>
      </c>
      <c r="H32" s="74" t="s">
        <v>655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300">
        <v>200</v>
      </c>
      <c r="L32" s="300">
        <v>200</v>
      </c>
      <c r="M32" s="300">
        <v>200</v>
      </c>
      <c r="N32" s="239"/>
      <c r="O32" t="str">
        <f>IF(C32="","",'OPĆI DIO'!$C$1)</f>
        <v>2217 SVEUČILIŠTE U RIJECI, PRAVNI FAKULTET</v>
      </c>
      <c r="P32" t="str">
        <f t="shared" si="5"/>
        <v>329</v>
      </c>
      <c r="Q32" t="str">
        <f t="shared" si="6"/>
        <v>32</v>
      </c>
      <c r="R32" t="str">
        <f t="shared" si="7"/>
        <v>31</v>
      </c>
      <c r="S32" t="str">
        <f t="shared" si="8"/>
        <v>94</v>
      </c>
      <c r="T32" t="str">
        <f t="shared" si="9"/>
        <v>3</v>
      </c>
      <c r="U32">
        <f t="shared" si="10"/>
        <v>31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66">
        <f t="shared" si="3"/>
        <v>31</v>
      </c>
      <c r="D33" s="43">
        <v>31</v>
      </c>
      <c r="E33" s="39" t="str">
        <f t="shared" si="4"/>
        <v>Vlastiti prihodi</v>
      </c>
      <c r="F33" s="301">
        <v>3431</v>
      </c>
      <c r="G33" s="39" t="str">
        <f t="shared" si="0"/>
        <v>Bankarske usluge i usluge platnog prometa</v>
      </c>
      <c r="H33" s="74" t="s">
        <v>655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300">
        <v>500</v>
      </c>
      <c r="L33" s="300">
        <v>500</v>
      </c>
      <c r="M33" s="300">
        <v>500</v>
      </c>
      <c r="N33" s="239"/>
      <c r="O33" t="str">
        <f>IF(C33="","",'OPĆI DIO'!$C$1)</f>
        <v>2217 SVEUČILIŠTE U RIJECI, PRAVNI FAKULTET</v>
      </c>
      <c r="P33" t="str">
        <f t="shared" si="5"/>
        <v>343</v>
      </c>
      <c r="Q33" t="str">
        <f t="shared" si="6"/>
        <v>34</v>
      </c>
      <c r="R33" t="str">
        <f t="shared" si="7"/>
        <v>31</v>
      </c>
      <c r="S33" t="str">
        <f t="shared" si="8"/>
        <v>94</v>
      </c>
      <c r="T33" t="str">
        <f t="shared" si="9"/>
        <v>3</v>
      </c>
      <c r="U33">
        <f t="shared" si="10"/>
        <v>31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66">
        <f t="shared" si="3"/>
        <v>31</v>
      </c>
      <c r="D34" s="43">
        <v>31</v>
      </c>
      <c r="E34" s="39" t="str">
        <f t="shared" si="4"/>
        <v>Vlastiti prihodi</v>
      </c>
      <c r="F34" s="301">
        <v>3433</v>
      </c>
      <c r="G34" s="39" t="str">
        <f t="shared" si="0"/>
        <v>Zatezne kamate</v>
      </c>
      <c r="H34" s="74" t="s">
        <v>655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300">
        <v>50</v>
      </c>
      <c r="L34" s="300">
        <v>50</v>
      </c>
      <c r="M34" s="300">
        <v>50</v>
      </c>
      <c r="N34" s="239"/>
      <c r="O34" t="str">
        <f>IF(C34="","",'OPĆI DIO'!$C$1)</f>
        <v>2217 SVEUČILIŠTE U RIJECI, PRAVNI FAKULTET</v>
      </c>
      <c r="P34" t="str">
        <f t="shared" si="5"/>
        <v>343</v>
      </c>
      <c r="Q34" t="str">
        <f t="shared" si="6"/>
        <v>34</v>
      </c>
      <c r="R34" t="str">
        <f t="shared" si="7"/>
        <v>31</v>
      </c>
      <c r="S34" t="str">
        <f t="shared" si="8"/>
        <v>94</v>
      </c>
      <c r="T34" t="str">
        <f t="shared" si="9"/>
        <v>3</v>
      </c>
      <c r="U34">
        <f t="shared" si="10"/>
        <v>31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66">
        <f t="shared" si="3"/>
        <v>31</v>
      </c>
      <c r="D35" s="43">
        <v>31</v>
      </c>
      <c r="E35" s="39" t="str">
        <f t="shared" si="4"/>
        <v>Vlastiti prihodi</v>
      </c>
      <c r="F35" s="301">
        <v>3721</v>
      </c>
      <c r="G35" s="39" t="str">
        <f t="shared" si="0"/>
        <v>Naknade građanima i kućanstvima u novcu</v>
      </c>
      <c r="H35" s="74" t="s">
        <v>655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300">
        <v>300</v>
      </c>
      <c r="L35" s="300">
        <v>300</v>
      </c>
      <c r="M35" s="300">
        <v>300</v>
      </c>
      <c r="N35" s="239"/>
      <c r="O35" t="str">
        <f>IF(C35="","",'OPĆI DIO'!$C$1)</f>
        <v>2217 SVEUČILIŠTE U RIJECI, PRAVNI FAKULTET</v>
      </c>
      <c r="P35" t="str">
        <f t="shared" si="5"/>
        <v>372</v>
      </c>
      <c r="Q35" t="str">
        <f t="shared" si="6"/>
        <v>37</v>
      </c>
      <c r="R35" t="str">
        <f t="shared" si="7"/>
        <v>31</v>
      </c>
      <c r="S35" t="str">
        <f t="shared" si="8"/>
        <v>94</v>
      </c>
      <c r="T35" t="str">
        <f t="shared" si="9"/>
        <v>3</v>
      </c>
      <c r="U35">
        <f t="shared" si="10"/>
        <v>31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66">
        <f t="shared" si="3"/>
        <v>31</v>
      </c>
      <c r="D36" s="43">
        <v>31</v>
      </c>
      <c r="E36" s="39" t="str">
        <f t="shared" si="4"/>
        <v>Vlastiti prihodi</v>
      </c>
      <c r="F36" s="301">
        <v>3811</v>
      </c>
      <c r="G36" s="39" t="str">
        <f t="shared" si="0"/>
        <v>Tekuće donacije u novcu</v>
      </c>
      <c r="H36" s="74" t="s">
        <v>655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300">
        <v>300</v>
      </c>
      <c r="L36" s="300">
        <v>300</v>
      </c>
      <c r="M36" s="300">
        <v>300</v>
      </c>
      <c r="N36" s="239"/>
      <c r="O36" t="str">
        <f>IF(C36="","",'OPĆI DIO'!$C$1)</f>
        <v>2217 SVEUČILIŠTE U RIJECI, PRAVNI FAKULTET</v>
      </c>
      <c r="P36" t="str">
        <f t="shared" si="5"/>
        <v>381</v>
      </c>
      <c r="Q36" t="str">
        <f t="shared" si="6"/>
        <v>38</v>
      </c>
      <c r="R36" t="str">
        <f t="shared" si="7"/>
        <v>31</v>
      </c>
      <c r="S36" t="str">
        <f t="shared" si="8"/>
        <v>94</v>
      </c>
      <c r="T36" t="str">
        <f t="shared" si="9"/>
        <v>3</v>
      </c>
      <c r="U36">
        <f t="shared" si="10"/>
        <v>31</v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66">
        <f t="shared" si="3"/>
        <v>31</v>
      </c>
      <c r="D37" s="43">
        <v>31</v>
      </c>
      <c r="E37" s="39" t="str">
        <f t="shared" si="4"/>
        <v>Vlastiti prihodi</v>
      </c>
      <c r="F37" s="301">
        <v>4221</v>
      </c>
      <c r="G37" s="39" t="str">
        <f t="shared" si="0"/>
        <v>Uredska oprema i namještaj</v>
      </c>
      <c r="H37" s="74" t="s">
        <v>655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300">
        <v>500</v>
      </c>
      <c r="L37" s="300">
        <v>500</v>
      </c>
      <c r="M37" s="300">
        <v>500</v>
      </c>
      <c r="N37" s="239"/>
      <c r="O37" t="str">
        <f>IF(C37="","",'OPĆI DIO'!$C$1)</f>
        <v>2217 SVEUČILIŠTE U RIJECI, PRAVNI FAKULTET</v>
      </c>
      <c r="P37" t="str">
        <f t="shared" si="5"/>
        <v>422</v>
      </c>
      <c r="Q37" t="str">
        <f t="shared" si="6"/>
        <v>42</v>
      </c>
      <c r="R37" t="str">
        <f t="shared" si="7"/>
        <v>31</v>
      </c>
      <c r="S37" t="str">
        <f t="shared" si="8"/>
        <v>94</v>
      </c>
      <c r="T37" t="str">
        <f t="shared" si="9"/>
        <v>4</v>
      </c>
      <c r="U37">
        <f t="shared" si="10"/>
        <v>31</v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66">
        <f t="shared" si="3"/>
        <v>31</v>
      </c>
      <c r="D38" s="43">
        <v>31</v>
      </c>
      <c r="E38" s="39" t="str">
        <f t="shared" si="4"/>
        <v>Vlastiti prihodi</v>
      </c>
      <c r="F38" s="301">
        <v>4222</v>
      </c>
      <c r="G38" s="39" t="str">
        <f t="shared" si="0"/>
        <v>Komunikacijska oprema</v>
      </c>
      <c r="H38" s="74" t="s">
        <v>655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300">
        <v>500</v>
      </c>
      <c r="L38" s="300">
        <v>500</v>
      </c>
      <c r="M38" s="300">
        <v>500</v>
      </c>
      <c r="N38" s="239"/>
      <c r="O38" t="str">
        <f>IF(C38="","",'OPĆI DIO'!$C$1)</f>
        <v>2217 SVEUČILIŠTE U RIJECI, PRAVNI FAKULTET</v>
      </c>
      <c r="P38" t="str">
        <f t="shared" si="5"/>
        <v>422</v>
      </c>
      <c r="Q38" t="str">
        <f t="shared" si="6"/>
        <v>42</v>
      </c>
      <c r="R38" t="str">
        <f t="shared" si="7"/>
        <v>31</v>
      </c>
      <c r="S38" t="str">
        <f t="shared" si="8"/>
        <v>94</v>
      </c>
      <c r="T38" t="str">
        <f t="shared" si="9"/>
        <v>4</v>
      </c>
      <c r="U38">
        <f t="shared" si="10"/>
        <v>31</v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66">
        <f t="shared" si="3"/>
        <v>31</v>
      </c>
      <c r="D39" s="43">
        <v>31</v>
      </c>
      <c r="E39" s="39" t="str">
        <f t="shared" si="4"/>
        <v>Vlastiti prihodi</v>
      </c>
      <c r="F39" s="43">
        <v>3213</v>
      </c>
      <c r="G39" s="39" t="str">
        <f t="shared" si="0"/>
        <v>Stručno usavršavanje zaposlenika</v>
      </c>
      <c r="H39" s="74" t="s">
        <v>655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300">
        <v>633</v>
      </c>
      <c r="L39" s="300">
        <v>633</v>
      </c>
      <c r="M39" s="300">
        <v>633</v>
      </c>
      <c r="N39" s="239"/>
      <c r="O39" t="str">
        <f>IF(C39="","",'OPĆI DIO'!$C$1)</f>
        <v>2217 SVEUČILIŠTE U RIJECI, PRAVNI FAKULTET</v>
      </c>
      <c r="P39" t="str">
        <f t="shared" si="5"/>
        <v>321</v>
      </c>
      <c r="Q39" t="str">
        <f t="shared" si="6"/>
        <v>32</v>
      </c>
      <c r="R39" t="str">
        <f t="shared" si="7"/>
        <v>31</v>
      </c>
      <c r="S39" t="str">
        <f t="shared" si="8"/>
        <v>94</v>
      </c>
      <c r="T39" t="str">
        <f t="shared" si="9"/>
        <v>3</v>
      </c>
      <c r="U39">
        <f t="shared" si="10"/>
        <v>31</v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66">
        <f t="shared" si="3"/>
        <v>31</v>
      </c>
      <c r="D40" s="43">
        <v>31</v>
      </c>
      <c r="E40" s="39" t="str">
        <f t="shared" si="4"/>
        <v>Vlastiti prihodi</v>
      </c>
      <c r="F40" s="43">
        <v>3241</v>
      </c>
      <c r="G40" s="39" t="str">
        <f t="shared" si="0"/>
        <v>Naknade troškova osobama izvan radnog odnosa</v>
      </c>
      <c r="H40" s="74" t="s">
        <v>655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300">
        <v>2000</v>
      </c>
      <c r="L40" s="300">
        <v>2000</v>
      </c>
      <c r="M40" s="300">
        <v>2000</v>
      </c>
      <c r="N40" s="239"/>
      <c r="O40" t="str">
        <f>IF(C40="","",'OPĆI DIO'!$C$1)</f>
        <v>2217 SVEUČILIŠTE U RIJECI, PRAVNI FAKULTET</v>
      </c>
      <c r="P40" t="str">
        <f t="shared" si="5"/>
        <v>324</v>
      </c>
      <c r="Q40" t="str">
        <f t="shared" si="6"/>
        <v>32</v>
      </c>
      <c r="R40" t="str">
        <f t="shared" si="7"/>
        <v>31</v>
      </c>
      <c r="S40" t="str">
        <f t="shared" si="8"/>
        <v>94</v>
      </c>
      <c r="T40" t="str">
        <f t="shared" si="9"/>
        <v>3</v>
      </c>
      <c r="U40">
        <f t="shared" si="10"/>
        <v>31</v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66">
        <f t="shared" si="3"/>
        <v>31</v>
      </c>
      <c r="D41" s="43">
        <v>31</v>
      </c>
      <c r="E41" s="39" t="str">
        <f t="shared" si="4"/>
        <v>Vlastiti prihodi</v>
      </c>
      <c r="F41" s="43">
        <v>3293</v>
      </c>
      <c r="G41" s="39" t="str">
        <f t="shared" si="0"/>
        <v>Reprezentacija</v>
      </c>
      <c r="H41" s="74" t="s">
        <v>655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300">
        <v>10000</v>
      </c>
      <c r="L41" s="300">
        <v>10000</v>
      </c>
      <c r="M41" s="300">
        <v>10000</v>
      </c>
      <c r="N41" s="239"/>
      <c r="O41" t="str">
        <f>IF(C41="","",'OPĆI DIO'!$C$1)</f>
        <v>2217 SVEUČILIŠTE U RIJECI, PRAVNI FAKULTET</v>
      </c>
      <c r="P41" t="str">
        <f t="shared" si="5"/>
        <v>329</v>
      </c>
      <c r="Q41" t="str">
        <f t="shared" si="6"/>
        <v>32</v>
      </c>
      <c r="R41" t="str">
        <f t="shared" si="7"/>
        <v>31</v>
      </c>
      <c r="S41" t="str">
        <f t="shared" si="8"/>
        <v>94</v>
      </c>
      <c r="T41" t="str">
        <f t="shared" si="9"/>
        <v>3</v>
      </c>
      <c r="U41">
        <f t="shared" si="10"/>
        <v>31</v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66">
        <f t="shared" si="3"/>
        <v>31</v>
      </c>
      <c r="D42" s="43">
        <v>31</v>
      </c>
      <c r="E42" s="39" t="str">
        <f t="shared" si="4"/>
        <v>Vlastiti prihodi</v>
      </c>
      <c r="F42" s="43">
        <v>3299</v>
      </c>
      <c r="G42" s="39" t="str">
        <f t="shared" si="0"/>
        <v>Ostali nespomenuti rashodi poslovanja</v>
      </c>
      <c r="H42" s="74" t="s">
        <v>655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300">
        <v>2000</v>
      </c>
      <c r="L42" s="300">
        <v>2000</v>
      </c>
      <c r="M42" s="300">
        <v>2000</v>
      </c>
      <c r="N42" s="239"/>
      <c r="O42" t="str">
        <f>IF(C42="","",'OPĆI DIO'!$C$1)</f>
        <v>2217 SVEUČILIŠTE U RIJECI, PRAVNI FAKULTET</v>
      </c>
      <c r="P42" t="str">
        <f t="shared" si="5"/>
        <v>329</v>
      </c>
      <c r="Q42" t="str">
        <f t="shared" si="6"/>
        <v>32</v>
      </c>
      <c r="R42" t="str">
        <f t="shared" si="7"/>
        <v>31</v>
      </c>
      <c r="S42" t="str">
        <f t="shared" si="8"/>
        <v>94</v>
      </c>
      <c r="T42" t="str">
        <f t="shared" si="9"/>
        <v>3</v>
      </c>
      <c r="U42">
        <f t="shared" si="10"/>
        <v>31</v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66">
        <f t="shared" si="3"/>
        <v>31</v>
      </c>
      <c r="D43" s="43">
        <v>31</v>
      </c>
      <c r="E43" s="39" t="str">
        <f t="shared" si="4"/>
        <v>Vlastiti prihodi</v>
      </c>
      <c r="F43" s="43">
        <v>3431</v>
      </c>
      <c r="G43" s="39" t="str">
        <f t="shared" si="0"/>
        <v>Bankarske usluge i usluge platnog prometa</v>
      </c>
      <c r="H43" s="74" t="s">
        <v>655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300">
        <v>200</v>
      </c>
      <c r="L43" s="300">
        <v>200</v>
      </c>
      <c r="M43" s="300">
        <v>200</v>
      </c>
      <c r="N43" s="239"/>
      <c r="O43" t="str">
        <f>IF(C43="","",'OPĆI DIO'!$C$1)</f>
        <v>2217 SVEUČILIŠTE U RIJECI, PRAVNI FAKULTET</v>
      </c>
      <c r="P43" t="str">
        <f t="shared" si="5"/>
        <v>343</v>
      </c>
      <c r="Q43" t="str">
        <f t="shared" si="6"/>
        <v>34</v>
      </c>
      <c r="R43" t="str">
        <f t="shared" si="7"/>
        <v>31</v>
      </c>
      <c r="S43" t="str">
        <f t="shared" si="8"/>
        <v>94</v>
      </c>
      <c r="T43" t="str">
        <f t="shared" si="9"/>
        <v>3</v>
      </c>
      <c r="U43">
        <f t="shared" si="10"/>
        <v>31</v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66">
        <f t="shared" si="3"/>
        <v>31</v>
      </c>
      <c r="D44" s="43">
        <v>31</v>
      </c>
      <c r="E44" s="39" t="str">
        <f t="shared" si="4"/>
        <v>Vlastiti prihodi</v>
      </c>
      <c r="F44" s="43">
        <v>4241</v>
      </c>
      <c r="G44" s="39" t="str">
        <f t="shared" si="0"/>
        <v>Knjige</v>
      </c>
      <c r="H44" s="74" t="s">
        <v>655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300">
        <v>250</v>
      </c>
      <c r="L44" s="300">
        <v>250</v>
      </c>
      <c r="M44" s="300">
        <v>250</v>
      </c>
      <c r="N44" s="239"/>
      <c r="O44" t="str">
        <f>IF(C44="","",'OPĆI DIO'!$C$1)</f>
        <v>2217 SVEUČILIŠTE U RIJECI, PRAVNI FAKULTET</v>
      </c>
      <c r="P44" t="str">
        <f t="shared" si="5"/>
        <v>424</v>
      </c>
      <c r="Q44" t="str">
        <f t="shared" si="6"/>
        <v>42</v>
      </c>
      <c r="R44" t="str">
        <f t="shared" si="7"/>
        <v>31</v>
      </c>
      <c r="S44" t="str">
        <f t="shared" si="8"/>
        <v>94</v>
      </c>
      <c r="T44" t="str">
        <f t="shared" si="9"/>
        <v>4</v>
      </c>
      <c r="U44">
        <f t="shared" si="10"/>
        <v>31</v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66">
        <f t="shared" si="3"/>
        <v>31</v>
      </c>
      <c r="D45" s="43">
        <v>31</v>
      </c>
      <c r="E45" s="39" t="str">
        <f t="shared" si="4"/>
        <v>Vlastiti prihodi</v>
      </c>
      <c r="F45" s="43">
        <v>3121</v>
      </c>
      <c r="G45" s="39" t="str">
        <f t="shared" si="0"/>
        <v>Ostali rashodi za zaposlene</v>
      </c>
      <c r="H45" s="74" t="s">
        <v>655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300">
        <v>19900</v>
      </c>
      <c r="L45" s="300">
        <v>19900</v>
      </c>
      <c r="M45" s="300">
        <v>19900</v>
      </c>
      <c r="N45" s="239"/>
      <c r="O45" t="str">
        <f>IF(C45="","",'OPĆI DIO'!$C$1)</f>
        <v>2217 SVEUČILIŠTE U RIJECI, PRAVNI FAKULTET</v>
      </c>
      <c r="P45" t="str">
        <f t="shared" si="5"/>
        <v>312</v>
      </c>
      <c r="Q45" t="str">
        <f t="shared" si="6"/>
        <v>31</v>
      </c>
      <c r="R45" t="str">
        <f t="shared" si="7"/>
        <v>31</v>
      </c>
      <c r="S45" t="str">
        <f t="shared" si="8"/>
        <v>94</v>
      </c>
      <c r="T45" t="str">
        <f t="shared" si="9"/>
        <v>3</v>
      </c>
      <c r="U45">
        <f t="shared" si="10"/>
        <v>31</v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66">
        <f t="shared" si="3"/>
        <v>43</v>
      </c>
      <c r="D46" s="43">
        <v>43</v>
      </c>
      <c r="E46" s="39" t="str">
        <f t="shared" si="4"/>
        <v>Ostali prihodi za posebne namjene</v>
      </c>
      <c r="F46" s="302">
        <v>3111</v>
      </c>
      <c r="G46" s="39" t="str">
        <f t="shared" si="0"/>
        <v>Plaće za redovan rad</v>
      </c>
      <c r="H46" s="74" t="s">
        <v>655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300">
        <v>170502</v>
      </c>
      <c r="L46" s="300">
        <v>170502</v>
      </c>
      <c r="M46" s="300">
        <v>170502</v>
      </c>
      <c r="N46" s="239"/>
      <c r="O46" t="str">
        <f>IF(C46="","",'OPĆI DIO'!$C$1)</f>
        <v>2217 SVEUČILIŠTE U RIJECI, PRAVNI FAKULTET</v>
      </c>
      <c r="P46" t="str">
        <f t="shared" si="5"/>
        <v>311</v>
      </c>
      <c r="Q46" t="str">
        <f t="shared" si="6"/>
        <v>31</v>
      </c>
      <c r="R46" t="str">
        <f t="shared" si="7"/>
        <v>43</v>
      </c>
      <c r="S46" t="str">
        <f t="shared" si="8"/>
        <v>94</v>
      </c>
      <c r="T46" t="str">
        <f t="shared" si="9"/>
        <v>3</v>
      </c>
      <c r="U46">
        <f t="shared" si="10"/>
        <v>43</v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66">
        <f t="shared" si="3"/>
        <v>43</v>
      </c>
      <c r="D47" s="43">
        <v>43</v>
      </c>
      <c r="E47" s="39" t="str">
        <f t="shared" si="4"/>
        <v>Ostali prihodi za posebne namjene</v>
      </c>
      <c r="F47" s="43">
        <v>3121</v>
      </c>
      <c r="G47" s="39" t="str">
        <f t="shared" si="0"/>
        <v>Ostali rashodi za zaposlene</v>
      </c>
      <c r="H47" s="74" t="s">
        <v>655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300">
        <v>214709</v>
      </c>
      <c r="L47" s="300">
        <v>214709</v>
      </c>
      <c r="M47" s="300">
        <v>214709</v>
      </c>
      <c r="N47" s="239"/>
      <c r="O47" t="str">
        <f>IF(C47="","",'OPĆI DIO'!$C$1)</f>
        <v>2217 SVEUČILIŠTE U RIJECI, PRAVNI FAKULTET</v>
      </c>
      <c r="P47" t="str">
        <f t="shared" si="5"/>
        <v>312</v>
      </c>
      <c r="Q47" t="str">
        <f t="shared" si="6"/>
        <v>31</v>
      </c>
      <c r="R47" t="str">
        <f t="shared" si="7"/>
        <v>43</v>
      </c>
      <c r="S47" t="str">
        <f t="shared" si="8"/>
        <v>94</v>
      </c>
      <c r="T47" t="str">
        <f t="shared" si="9"/>
        <v>3</v>
      </c>
      <c r="U47">
        <f t="shared" si="10"/>
        <v>43</v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66">
        <f t="shared" si="3"/>
        <v>43</v>
      </c>
      <c r="D48" s="43">
        <v>43</v>
      </c>
      <c r="E48" s="39" t="str">
        <f t="shared" si="4"/>
        <v>Ostali prihodi za posebne namjene</v>
      </c>
      <c r="F48" s="302">
        <v>3132</v>
      </c>
      <c r="G48" s="39" t="str">
        <f t="shared" si="0"/>
        <v>Doprinosi za obvezno zdravstveno osiguranje</v>
      </c>
      <c r="H48" s="74" t="s">
        <v>655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300">
        <v>28123</v>
      </c>
      <c r="L48" s="300">
        <v>28123</v>
      </c>
      <c r="M48" s="300">
        <v>28123</v>
      </c>
      <c r="N48" s="239"/>
      <c r="O48" t="str">
        <f>IF(C48="","",'OPĆI DIO'!$C$1)</f>
        <v>2217 SVEUČILIŠTE U RIJECI, PRAVNI FAKULTET</v>
      </c>
      <c r="P48" t="str">
        <f t="shared" si="5"/>
        <v>313</v>
      </c>
      <c r="Q48" t="str">
        <f t="shared" si="6"/>
        <v>31</v>
      </c>
      <c r="R48" t="str">
        <f t="shared" si="7"/>
        <v>43</v>
      </c>
      <c r="S48" t="str">
        <f t="shared" si="8"/>
        <v>94</v>
      </c>
      <c r="T48" t="str">
        <f t="shared" si="9"/>
        <v>3</v>
      </c>
      <c r="U48">
        <f t="shared" si="10"/>
        <v>43</v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66">
        <f t="shared" si="3"/>
        <v>43</v>
      </c>
      <c r="D49" s="43">
        <v>43</v>
      </c>
      <c r="E49" s="39" t="str">
        <f t="shared" si="4"/>
        <v>Ostali prihodi za posebne namjene</v>
      </c>
      <c r="F49" s="302">
        <v>3211</v>
      </c>
      <c r="G49" s="39" t="str">
        <f t="shared" si="0"/>
        <v>Službena putovanja</v>
      </c>
      <c r="H49" s="74" t="s">
        <v>655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300">
        <v>17288</v>
      </c>
      <c r="L49" s="300">
        <v>17288</v>
      </c>
      <c r="M49" s="300">
        <v>17288</v>
      </c>
      <c r="N49" s="239"/>
      <c r="O49" t="str">
        <f>IF(C49="","",'OPĆI DIO'!$C$1)</f>
        <v>2217 SVEUČILIŠTE U RIJECI, PRAVNI FAKULTET</v>
      </c>
      <c r="P49" t="str">
        <f t="shared" si="5"/>
        <v>321</v>
      </c>
      <c r="Q49" t="str">
        <f t="shared" si="6"/>
        <v>32</v>
      </c>
      <c r="R49" t="str">
        <f t="shared" si="7"/>
        <v>43</v>
      </c>
      <c r="S49" t="str">
        <f t="shared" si="8"/>
        <v>94</v>
      </c>
      <c r="T49" t="str">
        <f t="shared" si="9"/>
        <v>3</v>
      </c>
      <c r="U49">
        <f t="shared" si="10"/>
        <v>43</v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66">
        <f t="shared" si="3"/>
        <v>43</v>
      </c>
      <c r="D50" s="43">
        <v>43</v>
      </c>
      <c r="E50" s="39" t="str">
        <f t="shared" si="4"/>
        <v>Ostali prihodi za posebne namjene</v>
      </c>
      <c r="F50" s="302">
        <v>3212</v>
      </c>
      <c r="G50" s="39" t="str">
        <f t="shared" si="0"/>
        <v>Naknade za prijevoz, za rad na terenu i odvojeni život</v>
      </c>
      <c r="H50" s="74" t="s">
        <v>655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300">
        <v>500</v>
      </c>
      <c r="L50" s="300">
        <v>500</v>
      </c>
      <c r="M50" s="300">
        <v>500</v>
      </c>
      <c r="N50" s="239"/>
      <c r="O50" t="str">
        <f>IF(C50="","",'OPĆI DIO'!$C$1)</f>
        <v>2217 SVEUČILIŠTE U RIJECI, PRAVNI FAKULTET</v>
      </c>
      <c r="P50" t="str">
        <f t="shared" si="5"/>
        <v>321</v>
      </c>
      <c r="Q50" t="str">
        <f t="shared" si="6"/>
        <v>32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66">
        <f t="shared" si="3"/>
        <v>43</v>
      </c>
      <c r="D51" s="43">
        <v>43</v>
      </c>
      <c r="E51" s="39" t="str">
        <f t="shared" si="4"/>
        <v>Ostali prihodi za posebne namjene</v>
      </c>
      <c r="F51" s="302">
        <v>3213</v>
      </c>
      <c r="G51" s="39" t="str">
        <f t="shared" si="0"/>
        <v>Stručno usavršavanje zaposlenika</v>
      </c>
      <c r="H51" s="74" t="s">
        <v>655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300">
        <v>731</v>
      </c>
      <c r="L51" s="300">
        <v>731</v>
      </c>
      <c r="M51" s="300">
        <v>731</v>
      </c>
      <c r="N51" s="239"/>
      <c r="O51" t="str">
        <f>IF(C51="","",'OPĆI DIO'!$C$1)</f>
        <v>2217 SVEUČILIŠTE U RIJECI, PRAVNI FAKULTET</v>
      </c>
      <c r="P51" t="str">
        <f t="shared" si="5"/>
        <v>321</v>
      </c>
      <c r="Q51" t="str">
        <f t="shared" si="6"/>
        <v>32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66">
        <f t="shared" si="3"/>
        <v>43</v>
      </c>
      <c r="D52" s="43">
        <v>43</v>
      </c>
      <c r="E52" s="39" t="str">
        <f t="shared" si="4"/>
        <v>Ostali prihodi za posebne namjene</v>
      </c>
      <c r="F52" s="302">
        <v>3221</v>
      </c>
      <c r="G52" s="39" t="str">
        <f t="shared" si="0"/>
        <v>Uredski materijal i ostali materijalni rashodi</v>
      </c>
      <c r="H52" s="74" t="s">
        <v>655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300">
        <v>22360</v>
      </c>
      <c r="L52" s="300">
        <v>22360</v>
      </c>
      <c r="M52" s="300">
        <v>22360</v>
      </c>
      <c r="N52" s="239"/>
      <c r="O52" t="str">
        <f>IF(C52="","",'OPĆI DIO'!$C$1)</f>
        <v>2217 SVEUČILIŠTE U RIJECI, PRAVNI FAKULTET</v>
      </c>
      <c r="P52" t="str">
        <f t="shared" si="5"/>
        <v>322</v>
      </c>
      <c r="Q52" t="str">
        <f t="shared" si="6"/>
        <v>32</v>
      </c>
      <c r="R52" t="str">
        <f t="shared" si="7"/>
        <v>43</v>
      </c>
      <c r="S52" t="str">
        <f t="shared" si="8"/>
        <v>94</v>
      </c>
      <c r="T52" t="str">
        <f t="shared" si="9"/>
        <v>3</v>
      </c>
      <c r="U52">
        <f t="shared" si="10"/>
        <v>43</v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66">
        <f t="shared" si="3"/>
        <v>43</v>
      </c>
      <c r="D53" s="43">
        <v>43</v>
      </c>
      <c r="E53" s="39" t="str">
        <f t="shared" si="4"/>
        <v>Ostali prihodi za posebne namjene</v>
      </c>
      <c r="F53" s="302">
        <v>3223</v>
      </c>
      <c r="G53" s="39" t="str">
        <f t="shared" si="0"/>
        <v>Energija</v>
      </c>
      <c r="H53" s="74" t="s">
        <v>655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300">
        <v>25000</v>
      </c>
      <c r="L53" s="300">
        <v>25000</v>
      </c>
      <c r="M53" s="300">
        <v>25000</v>
      </c>
      <c r="N53" s="239"/>
      <c r="O53" t="str">
        <f>IF(C53="","",'OPĆI DIO'!$C$1)</f>
        <v>2217 SVEUČILIŠTE U RIJECI, PRAVNI FAKULTET</v>
      </c>
      <c r="P53" t="str">
        <f t="shared" si="5"/>
        <v>322</v>
      </c>
      <c r="Q53" t="str">
        <f t="shared" si="6"/>
        <v>32</v>
      </c>
      <c r="R53" t="str">
        <f t="shared" si="7"/>
        <v>43</v>
      </c>
      <c r="S53" t="str">
        <f t="shared" si="8"/>
        <v>94</v>
      </c>
      <c r="T53" t="str">
        <f t="shared" si="9"/>
        <v>3</v>
      </c>
      <c r="U53">
        <f t="shared" si="10"/>
        <v>43</v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66">
        <f t="shared" si="3"/>
        <v>43</v>
      </c>
      <c r="D54" s="43">
        <v>43</v>
      </c>
      <c r="E54" s="39" t="str">
        <f t="shared" si="4"/>
        <v>Ostali prihodi za posebne namjene</v>
      </c>
      <c r="F54" s="302">
        <v>3224</v>
      </c>
      <c r="G54" s="39" t="str">
        <f t="shared" si="0"/>
        <v>Materijal i dijelovi za tekuće i investicijsko održavanje</v>
      </c>
      <c r="H54" s="74" t="s">
        <v>655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300">
        <v>1000</v>
      </c>
      <c r="L54" s="300">
        <v>1000</v>
      </c>
      <c r="M54" s="300">
        <v>1000</v>
      </c>
      <c r="N54" s="239"/>
      <c r="O54" t="str">
        <f>IF(C54="","",'OPĆI DIO'!$C$1)</f>
        <v>2217 SVEUČILIŠTE U RIJECI, PRAVNI FAKULTET</v>
      </c>
      <c r="P54" t="str">
        <f t="shared" si="5"/>
        <v>322</v>
      </c>
      <c r="Q54" t="str">
        <f t="shared" si="6"/>
        <v>32</v>
      </c>
      <c r="R54" t="str">
        <f t="shared" si="7"/>
        <v>43</v>
      </c>
      <c r="S54" t="str">
        <f t="shared" si="8"/>
        <v>94</v>
      </c>
      <c r="T54" t="str">
        <f t="shared" si="9"/>
        <v>3</v>
      </c>
      <c r="U54">
        <f t="shared" si="10"/>
        <v>43</v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66">
        <f t="shared" si="3"/>
        <v>43</v>
      </c>
      <c r="D55" s="43">
        <v>43</v>
      </c>
      <c r="E55" s="39" t="str">
        <f t="shared" si="4"/>
        <v>Ostali prihodi za posebne namjene</v>
      </c>
      <c r="F55" s="302">
        <v>3225</v>
      </c>
      <c r="G55" s="39" t="str">
        <f t="shared" si="0"/>
        <v>Sitni inventar i autogume</v>
      </c>
      <c r="H55" s="74" t="s">
        <v>655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300">
        <v>1000</v>
      </c>
      <c r="L55" s="300">
        <v>1000</v>
      </c>
      <c r="M55" s="300">
        <v>1000</v>
      </c>
      <c r="N55" s="239"/>
      <c r="O55" t="str">
        <f>IF(C55="","",'OPĆI DIO'!$C$1)</f>
        <v>2217 SVEUČILIŠTE U RIJECI, PRAVNI FAKULTET</v>
      </c>
      <c r="P55" t="str">
        <f t="shared" si="5"/>
        <v>322</v>
      </c>
      <c r="Q55" t="str">
        <f t="shared" si="6"/>
        <v>32</v>
      </c>
      <c r="R55" t="str">
        <f t="shared" si="7"/>
        <v>43</v>
      </c>
      <c r="S55" t="str">
        <f t="shared" si="8"/>
        <v>94</v>
      </c>
      <c r="T55" t="str">
        <f t="shared" si="9"/>
        <v>3</v>
      </c>
      <c r="U55">
        <f t="shared" si="10"/>
        <v>43</v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66">
        <f t="shared" si="3"/>
        <v>43</v>
      </c>
      <c r="D56" s="43">
        <v>43</v>
      </c>
      <c r="E56" s="39" t="str">
        <f t="shared" si="4"/>
        <v>Ostali prihodi za posebne namjene</v>
      </c>
      <c r="F56" s="302">
        <v>3227</v>
      </c>
      <c r="G56" s="39" t="str">
        <f t="shared" si="0"/>
        <v>Službena, radna i zaštitna odjeća i obuća</v>
      </c>
      <c r="H56" s="74" t="s">
        <v>655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300">
        <v>500</v>
      </c>
      <c r="L56" s="300">
        <v>500</v>
      </c>
      <c r="M56" s="300">
        <v>500</v>
      </c>
      <c r="N56" s="239"/>
      <c r="O56" t="str">
        <f>IF(C56="","",'OPĆI DIO'!$C$1)</f>
        <v>2217 SVEUČILIŠTE U RIJECI, PRAVNI FAKULTET</v>
      </c>
      <c r="P56" t="str">
        <f t="shared" si="5"/>
        <v>322</v>
      </c>
      <c r="Q56" t="str">
        <f t="shared" si="6"/>
        <v>32</v>
      </c>
      <c r="R56" t="str">
        <f t="shared" si="7"/>
        <v>43</v>
      </c>
      <c r="S56" t="str">
        <f t="shared" si="8"/>
        <v>94</v>
      </c>
      <c r="T56" t="str">
        <f t="shared" si="9"/>
        <v>3</v>
      </c>
      <c r="U56">
        <f t="shared" si="10"/>
        <v>43</v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66">
        <f t="shared" si="3"/>
        <v>43</v>
      </c>
      <c r="D57" s="43">
        <v>43</v>
      </c>
      <c r="E57" s="39" t="str">
        <f t="shared" si="4"/>
        <v>Ostali prihodi za posebne namjene</v>
      </c>
      <c r="F57" s="43">
        <v>3231</v>
      </c>
      <c r="G57" s="39" t="str">
        <f t="shared" si="0"/>
        <v>Usluge telefona, interneta, pošte i prijevoza</v>
      </c>
      <c r="H57" s="74" t="s">
        <v>655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300">
        <v>3500</v>
      </c>
      <c r="L57" s="300">
        <v>3500</v>
      </c>
      <c r="M57" s="300">
        <v>3500</v>
      </c>
      <c r="N57" s="239"/>
      <c r="O57" t="str">
        <f>IF(C57="","",'OPĆI DIO'!$C$1)</f>
        <v>2217 SVEUČILIŠTE U RIJECI, PRAVNI FAKULTET</v>
      </c>
      <c r="P57" t="str">
        <f t="shared" si="5"/>
        <v>323</v>
      </c>
      <c r="Q57" t="str">
        <f t="shared" si="6"/>
        <v>32</v>
      </c>
      <c r="R57" t="str">
        <f t="shared" si="7"/>
        <v>43</v>
      </c>
      <c r="S57" t="str">
        <f t="shared" si="8"/>
        <v>94</v>
      </c>
      <c r="T57" t="str">
        <f t="shared" si="9"/>
        <v>3</v>
      </c>
      <c r="U57">
        <f t="shared" si="10"/>
        <v>43</v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66">
        <f t="shared" si="3"/>
        <v>43</v>
      </c>
      <c r="D58" s="43">
        <v>43</v>
      </c>
      <c r="E58" s="39" t="str">
        <f t="shared" si="4"/>
        <v>Ostali prihodi za posebne namjene</v>
      </c>
      <c r="F58" s="43">
        <v>3232</v>
      </c>
      <c r="G58" s="39" t="str">
        <f t="shared" si="0"/>
        <v>Usluge tekućeg i investicijskog održavanja</v>
      </c>
      <c r="H58" s="74" t="s">
        <v>655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300">
        <v>33000</v>
      </c>
      <c r="L58" s="300">
        <v>33000</v>
      </c>
      <c r="M58" s="300">
        <v>33000</v>
      </c>
      <c r="N58" s="239"/>
      <c r="O58" t="str">
        <f>IF(C58="","",'OPĆI DIO'!$C$1)</f>
        <v>2217 SVEUČILIŠTE U RIJECI, PRAVNI FAKULTET</v>
      </c>
      <c r="P58" t="str">
        <f t="shared" si="5"/>
        <v>323</v>
      </c>
      <c r="Q58" t="str">
        <f t="shared" si="6"/>
        <v>32</v>
      </c>
      <c r="R58" t="str">
        <f t="shared" si="7"/>
        <v>43</v>
      </c>
      <c r="S58" t="str">
        <f t="shared" si="8"/>
        <v>94</v>
      </c>
      <c r="T58" t="str">
        <f t="shared" si="9"/>
        <v>3</v>
      </c>
      <c r="U58">
        <f t="shared" si="10"/>
        <v>43</v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66">
        <f t="shared" si="3"/>
        <v>43</v>
      </c>
      <c r="D59" s="43">
        <v>43</v>
      </c>
      <c r="E59" s="39" t="str">
        <f t="shared" si="4"/>
        <v>Ostali prihodi za posebne namjene</v>
      </c>
      <c r="F59" s="43">
        <v>3233</v>
      </c>
      <c r="G59" s="39" t="str">
        <f t="shared" si="0"/>
        <v>Usluge promidžbe i informiranja</v>
      </c>
      <c r="H59" s="74" t="s">
        <v>655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300">
        <v>2428</v>
      </c>
      <c r="L59" s="300">
        <v>2428</v>
      </c>
      <c r="M59" s="300">
        <v>2428</v>
      </c>
      <c r="N59" s="239"/>
      <c r="O59" t="str">
        <f>IF(C59="","",'OPĆI DIO'!$C$1)</f>
        <v>2217 SVEUČILIŠTE U RIJECI, PRAVNI FAKULTET</v>
      </c>
      <c r="P59" t="str">
        <f t="shared" si="5"/>
        <v>323</v>
      </c>
      <c r="Q59" t="str">
        <f t="shared" si="6"/>
        <v>32</v>
      </c>
      <c r="R59" t="str">
        <f t="shared" si="7"/>
        <v>43</v>
      </c>
      <c r="S59" t="str">
        <f t="shared" si="8"/>
        <v>94</v>
      </c>
      <c r="T59" t="str">
        <f t="shared" si="9"/>
        <v>3</v>
      </c>
      <c r="U59">
        <f t="shared" si="10"/>
        <v>43</v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66">
        <f t="shared" si="3"/>
        <v>43</v>
      </c>
      <c r="D60" s="43">
        <v>43</v>
      </c>
      <c r="E60" s="39" t="str">
        <f t="shared" si="4"/>
        <v>Ostali prihodi za posebne namjene</v>
      </c>
      <c r="F60" s="43">
        <v>3234</v>
      </c>
      <c r="G60" s="39" t="str">
        <f t="shared" si="0"/>
        <v>Komunalne usluge</v>
      </c>
      <c r="H60" s="74" t="s">
        <v>655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300">
        <v>3490</v>
      </c>
      <c r="L60" s="300">
        <v>3490</v>
      </c>
      <c r="M60" s="300">
        <v>3490</v>
      </c>
      <c r="N60" s="239"/>
      <c r="O60" t="str">
        <f>IF(C60="","",'OPĆI DIO'!$C$1)</f>
        <v>2217 SVEUČILIŠTE U RIJECI, PRAVNI FAKULTET</v>
      </c>
      <c r="P60" t="str">
        <f t="shared" si="5"/>
        <v>323</v>
      </c>
      <c r="Q60" t="str">
        <f t="shared" si="6"/>
        <v>32</v>
      </c>
      <c r="R60" t="str">
        <f t="shared" si="7"/>
        <v>43</v>
      </c>
      <c r="S60" t="str">
        <f t="shared" si="8"/>
        <v>94</v>
      </c>
      <c r="T60" t="str">
        <f t="shared" si="9"/>
        <v>3</v>
      </c>
      <c r="U60">
        <f t="shared" si="10"/>
        <v>43</v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66">
        <f t="shared" si="3"/>
        <v>43</v>
      </c>
      <c r="D61" s="43">
        <v>43</v>
      </c>
      <c r="E61" s="39" t="str">
        <f t="shared" si="4"/>
        <v>Ostali prihodi za posebne namjene</v>
      </c>
      <c r="F61" s="302">
        <v>3235</v>
      </c>
      <c r="G61" s="39" t="str">
        <f t="shared" si="0"/>
        <v>Zakupnine i najamnine</v>
      </c>
      <c r="H61" s="74" t="s">
        <v>655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300">
        <v>1000</v>
      </c>
      <c r="L61" s="300">
        <v>1000</v>
      </c>
      <c r="M61" s="300">
        <v>1000</v>
      </c>
      <c r="N61" s="239"/>
      <c r="O61" t="str">
        <f>IF(C61="","",'OPĆI DIO'!$C$1)</f>
        <v>2217 SVEUČILIŠTE U RIJECI, PRAVNI FAKULTET</v>
      </c>
      <c r="P61" t="str">
        <f t="shared" si="5"/>
        <v>323</v>
      </c>
      <c r="Q61" t="str">
        <f t="shared" si="6"/>
        <v>32</v>
      </c>
      <c r="R61" t="str">
        <f t="shared" si="7"/>
        <v>43</v>
      </c>
      <c r="S61" t="str">
        <f t="shared" si="8"/>
        <v>94</v>
      </c>
      <c r="T61" t="str">
        <f t="shared" si="9"/>
        <v>3</v>
      </c>
      <c r="U61">
        <f t="shared" si="10"/>
        <v>43</v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66">
        <f t="shared" si="3"/>
        <v>43</v>
      </c>
      <c r="D62" s="43">
        <v>43</v>
      </c>
      <c r="E62" s="39" t="str">
        <f t="shared" si="4"/>
        <v>Ostali prihodi za posebne namjene</v>
      </c>
      <c r="F62" s="302">
        <v>3236</v>
      </c>
      <c r="G62" s="39" t="str">
        <f t="shared" si="0"/>
        <v>Zdravstvene i veterinarske usluge</v>
      </c>
      <c r="H62" s="74" t="s">
        <v>655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300">
        <v>500</v>
      </c>
      <c r="L62" s="300">
        <v>500</v>
      </c>
      <c r="M62" s="300">
        <v>500</v>
      </c>
      <c r="N62" s="239"/>
      <c r="O62" t="str">
        <f>IF(C62="","",'OPĆI DIO'!$C$1)</f>
        <v>2217 SVEUČILIŠTE U RIJECI, PRAVNI FAKULTET</v>
      </c>
      <c r="P62" t="str">
        <f t="shared" si="5"/>
        <v>323</v>
      </c>
      <c r="Q62" t="str">
        <f t="shared" si="6"/>
        <v>32</v>
      </c>
      <c r="R62" t="str">
        <f t="shared" si="7"/>
        <v>43</v>
      </c>
      <c r="S62" t="str">
        <f t="shared" si="8"/>
        <v>94</v>
      </c>
      <c r="T62" t="str">
        <f t="shared" si="9"/>
        <v>3</v>
      </c>
      <c r="U62">
        <f t="shared" si="10"/>
        <v>43</v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66">
        <f t="shared" si="3"/>
        <v>43</v>
      </c>
      <c r="D63" s="43">
        <v>43</v>
      </c>
      <c r="E63" s="39" t="str">
        <f t="shared" si="4"/>
        <v>Ostali prihodi za posebne namjene</v>
      </c>
      <c r="F63" s="302">
        <v>3237</v>
      </c>
      <c r="G63" s="39" t="str">
        <f t="shared" si="0"/>
        <v>Intelektualne i osobne usluge</v>
      </c>
      <c r="H63" s="74" t="s">
        <v>655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300">
        <v>28399</v>
      </c>
      <c r="L63" s="300">
        <v>28399</v>
      </c>
      <c r="M63" s="300">
        <v>28399</v>
      </c>
      <c r="N63" s="239"/>
      <c r="O63" t="str">
        <f>IF(C63="","",'OPĆI DIO'!$C$1)</f>
        <v>2217 SVEUČILIŠTE U RIJECI, PRAVNI FAKULTET</v>
      </c>
      <c r="P63" t="str">
        <f t="shared" si="5"/>
        <v>323</v>
      </c>
      <c r="Q63" t="str">
        <f t="shared" si="6"/>
        <v>32</v>
      </c>
      <c r="R63" t="str">
        <f t="shared" si="7"/>
        <v>43</v>
      </c>
      <c r="S63" t="str">
        <f t="shared" si="8"/>
        <v>94</v>
      </c>
      <c r="T63" t="str">
        <f t="shared" si="9"/>
        <v>3</v>
      </c>
      <c r="U63">
        <f t="shared" si="10"/>
        <v>43</v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66">
        <f t="shared" si="3"/>
        <v>43</v>
      </c>
      <c r="D64" s="43">
        <v>43</v>
      </c>
      <c r="E64" s="39" t="str">
        <f t="shared" si="4"/>
        <v>Ostali prihodi za posebne namjene</v>
      </c>
      <c r="F64" s="43">
        <v>3238</v>
      </c>
      <c r="G64" s="39" t="str">
        <f t="shared" si="0"/>
        <v>Računalne usluge</v>
      </c>
      <c r="H64" s="74" t="s">
        <v>655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300">
        <v>1400</v>
      </c>
      <c r="L64" s="300">
        <v>1400</v>
      </c>
      <c r="M64" s="300">
        <v>1400</v>
      </c>
      <c r="N64" s="239"/>
      <c r="O64" t="str">
        <f>IF(C64="","",'OPĆI DIO'!$C$1)</f>
        <v>2217 SVEUČILIŠTE U RIJECI, PRAVNI FAKULTET</v>
      </c>
      <c r="P64" t="str">
        <f t="shared" si="5"/>
        <v>323</v>
      </c>
      <c r="Q64" t="str">
        <f t="shared" si="6"/>
        <v>32</v>
      </c>
      <c r="R64" t="str">
        <f t="shared" si="7"/>
        <v>43</v>
      </c>
      <c r="S64" t="str">
        <f t="shared" si="8"/>
        <v>94</v>
      </c>
      <c r="T64" t="str">
        <f t="shared" si="9"/>
        <v>3</v>
      </c>
      <c r="U64">
        <f t="shared" si="10"/>
        <v>43</v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66">
        <f t="shared" si="3"/>
        <v>43</v>
      </c>
      <c r="D65" s="43">
        <v>43</v>
      </c>
      <c r="E65" s="39" t="str">
        <f t="shared" si="4"/>
        <v>Ostali prihodi za posebne namjene</v>
      </c>
      <c r="F65" s="302">
        <v>3239</v>
      </c>
      <c r="G65" s="39" t="str">
        <f t="shared" si="0"/>
        <v>Ostale usluge</v>
      </c>
      <c r="H65" s="74" t="s">
        <v>655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300">
        <v>8402</v>
      </c>
      <c r="L65" s="300">
        <v>8402</v>
      </c>
      <c r="M65" s="300">
        <v>8402</v>
      </c>
      <c r="N65" s="239"/>
      <c r="O65" t="str">
        <f>IF(C65="","",'OPĆI DIO'!$C$1)</f>
        <v>2217 SVEUČILIŠTE U RIJECI, PRAVNI FAKULTET</v>
      </c>
      <c r="P65" t="str">
        <f t="shared" si="5"/>
        <v>323</v>
      </c>
      <c r="Q65" t="str">
        <f t="shared" si="6"/>
        <v>32</v>
      </c>
      <c r="R65" t="str">
        <f t="shared" si="7"/>
        <v>43</v>
      </c>
      <c r="S65" t="str">
        <f t="shared" si="8"/>
        <v>94</v>
      </c>
      <c r="T65" t="str">
        <f t="shared" si="9"/>
        <v>3</v>
      </c>
      <c r="U65">
        <f t="shared" si="10"/>
        <v>43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66">
        <f t="shared" si="3"/>
        <v>43</v>
      </c>
      <c r="D66" s="43">
        <v>43</v>
      </c>
      <c r="E66" s="39" t="str">
        <f t="shared" si="4"/>
        <v>Ostali prihodi za posebne namjene</v>
      </c>
      <c r="F66" s="43">
        <v>3241</v>
      </c>
      <c r="G66" s="39" t="str">
        <f t="shared" si="0"/>
        <v>Naknade troškova osobama izvan radnog odnosa</v>
      </c>
      <c r="H66" s="74" t="s">
        <v>655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300">
        <v>8419</v>
      </c>
      <c r="L66" s="300">
        <v>8419</v>
      </c>
      <c r="M66" s="300">
        <v>8419</v>
      </c>
      <c r="N66" s="239"/>
      <c r="O66" t="str">
        <f>IF(C66="","",'OPĆI DIO'!$C$1)</f>
        <v>2217 SVEUČILIŠTE U RIJECI, PRAVNI FAKULTET</v>
      </c>
      <c r="P66" t="str">
        <f t="shared" si="5"/>
        <v>324</v>
      </c>
      <c r="Q66" t="str">
        <f t="shared" si="6"/>
        <v>32</v>
      </c>
      <c r="R66" t="str">
        <f t="shared" si="7"/>
        <v>43</v>
      </c>
      <c r="S66" t="str">
        <f t="shared" si="8"/>
        <v>94</v>
      </c>
      <c r="T66" t="str">
        <f t="shared" si="9"/>
        <v>3</v>
      </c>
      <c r="U66">
        <f t="shared" si="10"/>
        <v>43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66">
        <f t="shared" si="3"/>
        <v>43</v>
      </c>
      <c r="D67" s="43">
        <v>43</v>
      </c>
      <c r="E67" s="39" t="str">
        <f t="shared" si="4"/>
        <v>Ostali prihodi za posebne namjene</v>
      </c>
      <c r="F67" s="302">
        <v>3292</v>
      </c>
      <c r="G67" s="39" t="str">
        <f t="shared" ref="G67:G130" si="17">IFERROR(VLOOKUP(F67,$Y$5:$AA$129,2,FALSE),"")</f>
        <v>Premije osiguranja</v>
      </c>
      <c r="H67" s="74" t="s">
        <v>655</v>
      </c>
      <c r="I67" s="39" t="str">
        <f t="shared" ref="I67:I130" si="18">IFERROR(VLOOKUP(H67,$AE$6:$AF$353,2,FALSE),"")</f>
        <v>PROGRAMSKO I OSTALO FINANCIRANJE JAVNIH VISOKIH UČILIŠTA – IZ EVIDENCIJSKIH PRIHODA</v>
      </c>
      <c r="J67" s="39" t="str">
        <f t="shared" ref="J67:J130" si="19">IFERROR(VLOOKUP(H67,$AE$6:$AI$353,3,FALSE),"")</f>
        <v>0942</v>
      </c>
      <c r="K67" s="300">
        <v>9000</v>
      </c>
      <c r="L67" s="300">
        <v>9000</v>
      </c>
      <c r="M67" s="300">
        <v>9000</v>
      </c>
      <c r="N67" s="239"/>
      <c r="O67" t="str">
        <f>IF(C67="","",'OPĆI DIO'!$C$1)</f>
        <v>2217 SVEUČILIŠTE U RIJECI, PRAVNI FAKULTET</v>
      </c>
      <c r="P67" t="str">
        <f t="shared" si="5"/>
        <v>329</v>
      </c>
      <c r="Q67" t="str">
        <f t="shared" si="6"/>
        <v>32</v>
      </c>
      <c r="R67" t="str">
        <f t="shared" si="7"/>
        <v>43</v>
      </c>
      <c r="S67" t="str">
        <f t="shared" si="8"/>
        <v>94</v>
      </c>
      <c r="T67" t="str">
        <f t="shared" si="9"/>
        <v>3</v>
      </c>
      <c r="U67">
        <f t="shared" si="10"/>
        <v>43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66">
        <f t="shared" ref="C68:C131" si="20">IFERROR(VLOOKUP(D68,$V$6:$X$43,3,FALSE),"")</f>
        <v>43</v>
      </c>
      <c r="D68" s="43">
        <v>43</v>
      </c>
      <c r="E68" s="39" t="str">
        <f t="shared" ref="E68:E131" si="21">IFERROR(VLOOKUP(D68,$V$6:$W$43,2,FALSE),"")</f>
        <v>Ostali prihodi za posebne namjene</v>
      </c>
      <c r="F68" s="43">
        <v>3293</v>
      </c>
      <c r="G68" s="39" t="str">
        <f t="shared" si="17"/>
        <v>Reprezentacija</v>
      </c>
      <c r="H68" s="74" t="s">
        <v>655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300">
        <v>9309</v>
      </c>
      <c r="L68" s="300">
        <v>9309</v>
      </c>
      <c r="M68" s="300">
        <v>9309</v>
      </c>
      <c r="N68" s="239"/>
      <c r="O68" t="str">
        <f>IF(C68="","",'OPĆI DIO'!$C$1)</f>
        <v>2217 SVEUČILIŠTE U RIJECI, PRAVNI FAKULTET</v>
      </c>
      <c r="P68" t="str">
        <f t="shared" ref="P68:P131" si="22">LEFT(F68,3)</f>
        <v>329</v>
      </c>
      <c r="Q68" t="str">
        <f t="shared" ref="Q68:Q131" si="23">LEFT(F68,2)</f>
        <v>32</v>
      </c>
      <c r="R68" t="str">
        <f t="shared" ref="R68:R131" si="24">LEFT(C68,3)</f>
        <v>43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43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66">
        <f t="shared" si="20"/>
        <v>43</v>
      </c>
      <c r="D69" s="43">
        <v>43</v>
      </c>
      <c r="E69" s="39" t="str">
        <f t="shared" si="21"/>
        <v>Ostali prihodi za posebne namjene</v>
      </c>
      <c r="F69" s="43">
        <v>3294</v>
      </c>
      <c r="G69" s="39" t="str">
        <f t="shared" si="17"/>
        <v>Članarine i norme</v>
      </c>
      <c r="H69" s="74" t="s">
        <v>655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300">
        <v>3500</v>
      </c>
      <c r="L69" s="300">
        <v>3500</v>
      </c>
      <c r="M69" s="300">
        <v>3500</v>
      </c>
      <c r="N69" s="239"/>
      <c r="O69" t="str">
        <f>IF(C69="","",'OPĆI DIO'!$C$1)</f>
        <v>2217 SVEUČILIŠTE U RIJECI, PRAVNI FAKULTET</v>
      </c>
      <c r="P69" t="str">
        <f t="shared" si="22"/>
        <v>329</v>
      </c>
      <c r="Q69" t="str">
        <f t="shared" si="23"/>
        <v>32</v>
      </c>
      <c r="R69" t="str">
        <f t="shared" si="24"/>
        <v>43</v>
      </c>
      <c r="S69" t="str">
        <f t="shared" si="25"/>
        <v>94</v>
      </c>
      <c r="T69" t="str">
        <f t="shared" si="26"/>
        <v>3</v>
      </c>
      <c r="U69">
        <f t="shared" si="27"/>
        <v>43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66">
        <f t="shared" si="20"/>
        <v>43</v>
      </c>
      <c r="D70" s="43">
        <v>43</v>
      </c>
      <c r="E70" s="39" t="str">
        <f t="shared" si="21"/>
        <v>Ostali prihodi za posebne namjene</v>
      </c>
      <c r="F70" s="302">
        <v>3295</v>
      </c>
      <c r="G70" s="39" t="str">
        <f t="shared" si="17"/>
        <v>Pristojbe i naknade</v>
      </c>
      <c r="H70" s="74" t="s">
        <v>655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300">
        <v>200</v>
      </c>
      <c r="L70" s="300">
        <v>200</v>
      </c>
      <c r="M70" s="300">
        <v>200</v>
      </c>
      <c r="N70" s="239"/>
      <c r="O70" t="str">
        <f>IF(C70="","",'OPĆI DIO'!$C$1)</f>
        <v>2217 SVEUČILIŠTE U RIJECI, PRAVNI FAKULTET</v>
      </c>
      <c r="P70" t="str">
        <f t="shared" si="22"/>
        <v>329</v>
      </c>
      <c r="Q70" t="str">
        <f t="shared" si="23"/>
        <v>32</v>
      </c>
      <c r="R70" t="str">
        <f t="shared" si="24"/>
        <v>43</v>
      </c>
      <c r="S70" t="str">
        <f t="shared" si="25"/>
        <v>94</v>
      </c>
      <c r="T70" t="str">
        <f t="shared" si="26"/>
        <v>3</v>
      </c>
      <c r="U70">
        <f t="shared" si="27"/>
        <v>43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66">
        <f t="shared" si="20"/>
        <v>43</v>
      </c>
      <c r="D71" s="43">
        <v>43</v>
      </c>
      <c r="E71" s="39" t="str">
        <f t="shared" si="21"/>
        <v>Ostali prihodi za posebne namjene</v>
      </c>
      <c r="F71" s="302">
        <v>3299</v>
      </c>
      <c r="G71" s="39" t="str">
        <f t="shared" si="17"/>
        <v>Ostali nespomenuti rashodi poslovanja</v>
      </c>
      <c r="H71" s="74" t="s">
        <v>655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300">
        <v>2710</v>
      </c>
      <c r="L71" s="300">
        <v>2710</v>
      </c>
      <c r="M71" s="300">
        <v>2710</v>
      </c>
      <c r="N71" s="239"/>
      <c r="O71" t="str">
        <f>IF(C71="","",'OPĆI DIO'!$C$1)</f>
        <v>2217 SVEUČILIŠTE U RIJECI, PRAVNI FAKULTET</v>
      </c>
      <c r="P71" t="str">
        <f t="shared" si="22"/>
        <v>329</v>
      </c>
      <c r="Q71" t="str">
        <f t="shared" si="23"/>
        <v>32</v>
      </c>
      <c r="R71" t="str">
        <f t="shared" si="24"/>
        <v>43</v>
      </c>
      <c r="S71" t="str">
        <f t="shared" si="25"/>
        <v>94</v>
      </c>
      <c r="T71" t="str">
        <f t="shared" si="26"/>
        <v>3</v>
      </c>
      <c r="U71">
        <f t="shared" si="27"/>
        <v>43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66">
        <f t="shared" si="20"/>
        <v>43</v>
      </c>
      <c r="D72" s="43">
        <v>43</v>
      </c>
      <c r="E72" s="39" t="str">
        <f t="shared" si="21"/>
        <v>Ostali prihodi za posebne namjene</v>
      </c>
      <c r="F72" s="302">
        <v>3431</v>
      </c>
      <c r="G72" s="39" t="str">
        <f t="shared" si="17"/>
        <v>Bankarske usluge i usluge platnog prometa</v>
      </c>
      <c r="H72" s="74" t="s">
        <v>655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300">
        <v>2000</v>
      </c>
      <c r="L72" s="300">
        <v>2000</v>
      </c>
      <c r="M72" s="300">
        <v>2000</v>
      </c>
      <c r="N72" s="239"/>
      <c r="O72" t="str">
        <f>IF(C72="","",'OPĆI DIO'!$C$1)</f>
        <v>2217 SVEUČILIŠTE U RIJECI, PRAVNI FAKULTET</v>
      </c>
      <c r="P72" t="str">
        <f t="shared" si="22"/>
        <v>343</v>
      </c>
      <c r="Q72" t="str">
        <f t="shared" si="23"/>
        <v>34</v>
      </c>
      <c r="R72" t="str">
        <f t="shared" si="24"/>
        <v>43</v>
      </c>
      <c r="S72" t="str">
        <f t="shared" si="25"/>
        <v>94</v>
      </c>
      <c r="T72" t="str">
        <f t="shared" si="26"/>
        <v>3</v>
      </c>
      <c r="U72">
        <f t="shared" si="27"/>
        <v>43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66">
        <f t="shared" si="20"/>
        <v>43</v>
      </c>
      <c r="D73" s="43">
        <v>43</v>
      </c>
      <c r="E73" s="39" t="str">
        <f t="shared" si="21"/>
        <v>Ostali prihodi za posebne namjene</v>
      </c>
      <c r="F73" s="302">
        <v>3721</v>
      </c>
      <c r="G73" s="39" t="str">
        <f t="shared" si="17"/>
        <v>Naknade građanima i kućanstvima u novcu</v>
      </c>
      <c r="H73" s="74" t="s">
        <v>655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300">
        <v>600</v>
      </c>
      <c r="L73" s="300">
        <v>600</v>
      </c>
      <c r="M73" s="300">
        <v>600</v>
      </c>
      <c r="N73" s="239"/>
      <c r="O73" t="str">
        <f>IF(C73="","",'OPĆI DIO'!$C$1)</f>
        <v>2217 SVEUČILIŠTE U RIJECI, PRAVNI FAKULTET</v>
      </c>
      <c r="P73" t="str">
        <f t="shared" si="22"/>
        <v>372</v>
      </c>
      <c r="Q73" t="str">
        <f t="shared" si="23"/>
        <v>37</v>
      </c>
      <c r="R73" t="str">
        <f t="shared" si="24"/>
        <v>43</v>
      </c>
      <c r="S73" t="str">
        <f t="shared" si="25"/>
        <v>94</v>
      </c>
      <c r="T73" t="str">
        <f t="shared" si="26"/>
        <v>3</v>
      </c>
      <c r="U73">
        <f t="shared" si="27"/>
        <v>43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66">
        <f t="shared" si="20"/>
        <v>43</v>
      </c>
      <c r="D74" s="43">
        <v>43</v>
      </c>
      <c r="E74" s="39" t="str">
        <f t="shared" si="21"/>
        <v>Ostali prihodi za posebne namjene</v>
      </c>
      <c r="F74" s="302">
        <v>3811</v>
      </c>
      <c r="G74" s="39" t="str">
        <f t="shared" si="17"/>
        <v>Tekuće donacije u novcu</v>
      </c>
      <c r="H74" s="74" t="s">
        <v>655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300">
        <v>500</v>
      </c>
      <c r="L74" s="300">
        <v>500</v>
      </c>
      <c r="M74" s="300">
        <v>500</v>
      </c>
      <c r="N74" s="239"/>
      <c r="O74" t="str">
        <f>IF(C74="","",'OPĆI DIO'!$C$1)</f>
        <v>2217 SVEUČILIŠTE U RIJECI, PRAVNI FAKULTET</v>
      </c>
      <c r="P74" t="str">
        <f t="shared" si="22"/>
        <v>381</v>
      </c>
      <c r="Q74" t="str">
        <f t="shared" si="23"/>
        <v>38</v>
      </c>
      <c r="R74" t="str">
        <f t="shared" si="24"/>
        <v>43</v>
      </c>
      <c r="S74" t="str">
        <f t="shared" si="25"/>
        <v>94</v>
      </c>
      <c r="T74" t="str">
        <f t="shared" si="26"/>
        <v>3</v>
      </c>
      <c r="U74">
        <f t="shared" si="27"/>
        <v>43</v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66">
        <f t="shared" si="20"/>
        <v>43</v>
      </c>
      <c r="D75" s="43">
        <v>43</v>
      </c>
      <c r="E75" s="39" t="str">
        <f t="shared" si="21"/>
        <v>Ostali prihodi za posebne namjene</v>
      </c>
      <c r="F75" s="302">
        <v>4221</v>
      </c>
      <c r="G75" s="39" t="str">
        <f t="shared" si="17"/>
        <v>Uredska oprema i namještaj</v>
      </c>
      <c r="H75" s="74" t="s">
        <v>655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300">
        <v>44360</v>
      </c>
      <c r="L75" s="300">
        <v>44360</v>
      </c>
      <c r="M75" s="300">
        <v>44360</v>
      </c>
      <c r="N75" s="239"/>
      <c r="O75" t="str">
        <f>IF(C75="","",'OPĆI DIO'!$C$1)</f>
        <v>2217 SVEUČILIŠTE U RIJECI, PRAVNI FAKULTET</v>
      </c>
      <c r="P75" t="str">
        <f t="shared" si="22"/>
        <v>422</v>
      </c>
      <c r="Q75" t="str">
        <f t="shared" si="23"/>
        <v>42</v>
      </c>
      <c r="R75" t="str">
        <f t="shared" si="24"/>
        <v>43</v>
      </c>
      <c r="S75" t="str">
        <f t="shared" si="25"/>
        <v>94</v>
      </c>
      <c r="T75" t="str">
        <f t="shared" si="26"/>
        <v>4</v>
      </c>
      <c r="U75">
        <f t="shared" si="27"/>
        <v>43</v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66">
        <f t="shared" si="20"/>
        <v>43</v>
      </c>
      <c r="D76" s="43">
        <v>43</v>
      </c>
      <c r="E76" s="39" t="str">
        <f t="shared" si="21"/>
        <v>Ostali prihodi za posebne namjene</v>
      </c>
      <c r="F76" s="302">
        <v>4222</v>
      </c>
      <c r="G76" s="39" t="str">
        <f t="shared" si="17"/>
        <v>Komunikacijska oprema</v>
      </c>
      <c r="H76" s="74" t="s">
        <v>655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300">
        <v>881</v>
      </c>
      <c r="L76" s="300">
        <v>881</v>
      </c>
      <c r="M76" s="300">
        <v>881</v>
      </c>
      <c r="N76" s="239"/>
      <c r="O76" t="str">
        <f>IF(C76="","",'OPĆI DIO'!$C$1)</f>
        <v>2217 SVEUČILIŠTE U RIJECI, PRAVNI FAKULTET</v>
      </c>
      <c r="P76" t="str">
        <f t="shared" si="22"/>
        <v>422</v>
      </c>
      <c r="Q76" t="str">
        <f t="shared" si="23"/>
        <v>42</v>
      </c>
      <c r="R76" t="str">
        <f t="shared" si="24"/>
        <v>43</v>
      </c>
      <c r="S76" t="str">
        <f t="shared" si="25"/>
        <v>94</v>
      </c>
      <c r="T76" t="str">
        <f t="shared" si="26"/>
        <v>4</v>
      </c>
      <c r="U76">
        <f t="shared" si="27"/>
        <v>43</v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66">
        <f t="shared" si="20"/>
        <v>43</v>
      </c>
      <c r="D77" s="43">
        <v>43</v>
      </c>
      <c r="E77" s="39" t="str">
        <f t="shared" si="21"/>
        <v>Ostali prihodi za posebne namjene</v>
      </c>
      <c r="F77" s="302">
        <v>4223</v>
      </c>
      <c r="G77" s="39" t="str">
        <f t="shared" si="17"/>
        <v>Oprema za održavanje i zaštitu</v>
      </c>
      <c r="H77" s="74" t="s">
        <v>655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300">
        <v>1000</v>
      </c>
      <c r="L77" s="300">
        <v>1000</v>
      </c>
      <c r="M77" s="300">
        <v>1000</v>
      </c>
      <c r="N77" s="239"/>
      <c r="O77" t="str">
        <f>IF(C77="","",'OPĆI DIO'!$C$1)</f>
        <v>2217 SVEUČILIŠTE U RIJECI, PRAVNI FAKULTET</v>
      </c>
      <c r="P77" t="str">
        <f t="shared" si="22"/>
        <v>422</v>
      </c>
      <c r="Q77" t="str">
        <f t="shared" si="23"/>
        <v>42</v>
      </c>
      <c r="R77" t="str">
        <f t="shared" si="24"/>
        <v>43</v>
      </c>
      <c r="S77" t="str">
        <f t="shared" si="25"/>
        <v>94</v>
      </c>
      <c r="T77" t="str">
        <f t="shared" si="26"/>
        <v>4</v>
      </c>
      <c r="U77">
        <f t="shared" si="27"/>
        <v>43</v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66">
        <f t="shared" si="20"/>
        <v>43</v>
      </c>
      <c r="D78" s="43">
        <v>43</v>
      </c>
      <c r="E78" s="39" t="str">
        <f t="shared" si="21"/>
        <v>Ostali prihodi za posebne namjene</v>
      </c>
      <c r="F78" s="302">
        <v>4227</v>
      </c>
      <c r="G78" s="39" t="str">
        <f t="shared" si="17"/>
        <v>Uređaji, strojevi i oprema za ostale namjene</v>
      </c>
      <c r="H78" s="74" t="s">
        <v>655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300">
        <v>100</v>
      </c>
      <c r="L78" s="300">
        <v>100</v>
      </c>
      <c r="M78" s="300">
        <v>100</v>
      </c>
      <c r="N78" s="239"/>
      <c r="O78" t="str">
        <f>IF(C78="","",'OPĆI DIO'!$C$1)</f>
        <v>2217 SVEUČILIŠTE U RIJECI, PRAVNI FAKULTET</v>
      </c>
      <c r="P78" t="str">
        <f t="shared" si="22"/>
        <v>422</v>
      </c>
      <c r="Q78" t="str">
        <f t="shared" si="23"/>
        <v>42</v>
      </c>
      <c r="R78" t="str">
        <f t="shared" si="24"/>
        <v>43</v>
      </c>
      <c r="S78" t="str">
        <f t="shared" si="25"/>
        <v>94</v>
      </c>
      <c r="T78" t="str">
        <f t="shared" si="26"/>
        <v>4</v>
      </c>
      <c r="U78">
        <f t="shared" si="27"/>
        <v>43</v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66">
        <f t="shared" si="20"/>
        <v>43</v>
      </c>
      <c r="D79" s="43">
        <v>43</v>
      </c>
      <c r="E79" s="39" t="str">
        <f t="shared" si="21"/>
        <v>Ostali prihodi za posebne namjene</v>
      </c>
      <c r="F79" s="43">
        <v>4241</v>
      </c>
      <c r="G79" s="39" t="str">
        <f t="shared" si="17"/>
        <v>Knjige</v>
      </c>
      <c r="H79" s="74" t="s">
        <v>655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300">
        <v>4500</v>
      </c>
      <c r="L79" s="300">
        <v>4500</v>
      </c>
      <c r="M79" s="300">
        <v>4500</v>
      </c>
      <c r="N79" s="239"/>
      <c r="O79" t="str">
        <f>IF(C79="","",'OPĆI DIO'!$C$1)</f>
        <v>2217 SVEUČILIŠTE U RIJECI, PRAVNI FAKULTET</v>
      </c>
      <c r="P79" t="str">
        <f t="shared" si="22"/>
        <v>424</v>
      </c>
      <c r="Q79" t="str">
        <f t="shared" si="23"/>
        <v>42</v>
      </c>
      <c r="R79" t="str">
        <f t="shared" si="24"/>
        <v>43</v>
      </c>
      <c r="S79" t="str">
        <f t="shared" si="25"/>
        <v>94</v>
      </c>
      <c r="T79" t="str">
        <f t="shared" si="26"/>
        <v>4</v>
      </c>
      <c r="U79">
        <f t="shared" si="27"/>
        <v>43</v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66">
        <f t="shared" si="20"/>
        <v>43</v>
      </c>
      <c r="D80" s="43">
        <v>43</v>
      </c>
      <c r="E80" s="39" t="str">
        <f t="shared" si="21"/>
        <v>Ostali prihodi za posebne namjene</v>
      </c>
      <c r="F80" s="302">
        <v>4262</v>
      </c>
      <c r="G80" s="39" t="str">
        <f t="shared" si="17"/>
        <v>Ulaganja u računalne programe</v>
      </c>
      <c r="H80" s="74" t="s">
        <v>655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300">
        <v>1000</v>
      </c>
      <c r="L80" s="300">
        <v>1000</v>
      </c>
      <c r="M80" s="300">
        <v>1000</v>
      </c>
      <c r="N80" s="239"/>
      <c r="O80" t="str">
        <f>IF(C80="","",'OPĆI DIO'!$C$1)</f>
        <v>2217 SVEUČILIŠTE U RIJECI, PRAVNI FAKULTET</v>
      </c>
      <c r="P80" t="str">
        <f t="shared" si="22"/>
        <v>426</v>
      </c>
      <c r="Q80" t="str">
        <f t="shared" si="23"/>
        <v>42</v>
      </c>
      <c r="R80" t="str">
        <f t="shared" si="24"/>
        <v>43</v>
      </c>
      <c r="S80" t="str">
        <f t="shared" si="25"/>
        <v>94</v>
      </c>
      <c r="T80" t="str">
        <f t="shared" si="26"/>
        <v>4</v>
      </c>
      <c r="U80">
        <f t="shared" si="27"/>
        <v>43</v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66">
        <f t="shared" si="20"/>
        <v>50</v>
      </c>
      <c r="D81" s="43">
        <v>5011</v>
      </c>
      <c r="E81" s="39" t="str">
        <f t="shared" si="21"/>
        <v>5011 Pomoći iz državnog proračuna kroz opće prihode i primitke</v>
      </c>
      <c r="F81" s="43">
        <v>3211</v>
      </c>
      <c r="G81" s="39" t="str">
        <f t="shared" si="17"/>
        <v>Službena putovanja</v>
      </c>
      <c r="H81" s="74" t="s">
        <v>655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3000</v>
      </c>
      <c r="L81" s="73">
        <v>0</v>
      </c>
      <c r="M81" s="73">
        <v>0</v>
      </c>
      <c r="N81" s="239"/>
      <c r="O81" t="str">
        <f>IF(C81="","",'OPĆI DIO'!$C$1)</f>
        <v>2217 SVEUČILIŠTE U RIJECI, PRAVNI FAKULTET</v>
      </c>
      <c r="P81" t="str">
        <f t="shared" si="22"/>
        <v>321</v>
      </c>
      <c r="Q81" t="str">
        <f t="shared" si="23"/>
        <v>32</v>
      </c>
      <c r="R81" t="str">
        <f t="shared" si="24"/>
        <v>50</v>
      </c>
      <c r="S81" t="str">
        <f t="shared" si="25"/>
        <v>94</v>
      </c>
      <c r="T81" t="str">
        <f t="shared" si="26"/>
        <v>3</v>
      </c>
      <c r="U81" t="str">
        <f t="shared" si="27"/>
        <v/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66">
        <f t="shared" si="20"/>
        <v>50</v>
      </c>
      <c r="D82" s="43">
        <v>5011</v>
      </c>
      <c r="E82" s="39" t="str">
        <f t="shared" si="21"/>
        <v>5011 Pomoći iz državnog proračuna kroz opće prihode i primitke</v>
      </c>
      <c r="F82" s="43">
        <v>3213</v>
      </c>
      <c r="G82" s="39" t="str">
        <f t="shared" si="17"/>
        <v>Stručno usavršavanje zaposlenika</v>
      </c>
      <c r="H82" s="74" t="s">
        <v>655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73">
        <v>1000</v>
      </c>
      <c r="L82" s="73">
        <v>0</v>
      </c>
      <c r="M82" s="73">
        <v>0</v>
      </c>
      <c r="N82" s="239"/>
      <c r="O82" t="str">
        <f>IF(C82="","",'OPĆI DIO'!$C$1)</f>
        <v>2217 SVEUČILIŠTE U RIJECI, PRAVNI FAKULTET</v>
      </c>
      <c r="P82" t="str">
        <f t="shared" si="22"/>
        <v>321</v>
      </c>
      <c r="Q82" t="str">
        <f t="shared" si="23"/>
        <v>32</v>
      </c>
      <c r="R82" t="str">
        <f t="shared" si="24"/>
        <v>50</v>
      </c>
      <c r="S82" t="str">
        <f t="shared" si="25"/>
        <v>94</v>
      </c>
      <c r="T82" t="str">
        <f t="shared" si="26"/>
        <v>3</v>
      </c>
      <c r="U82" t="str">
        <f t="shared" si="27"/>
        <v/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66">
        <f t="shared" si="20"/>
        <v>50</v>
      </c>
      <c r="D83" s="43">
        <v>5011</v>
      </c>
      <c r="E83" s="39" t="str">
        <f t="shared" si="21"/>
        <v>5011 Pomoći iz državnog proračuna kroz opće prihode i primitke</v>
      </c>
      <c r="F83" s="43">
        <v>3221</v>
      </c>
      <c r="G83" s="39" t="str">
        <f t="shared" si="17"/>
        <v>Uredski materijal i ostali materijalni rashodi</v>
      </c>
      <c r="H83" s="74" t="s">
        <v>655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73">
        <v>500</v>
      </c>
      <c r="L83" s="73">
        <v>0</v>
      </c>
      <c r="M83" s="73">
        <v>0</v>
      </c>
      <c r="N83" s="239"/>
      <c r="O83" t="str">
        <f>IF(C83="","",'OPĆI DIO'!$C$1)</f>
        <v>2217 SVEUČILIŠTE U RIJECI, PRAVNI FAKULTET</v>
      </c>
      <c r="P83" t="str">
        <f t="shared" si="22"/>
        <v>322</v>
      </c>
      <c r="Q83" t="str">
        <f t="shared" si="23"/>
        <v>32</v>
      </c>
      <c r="R83" t="str">
        <f t="shared" si="24"/>
        <v>50</v>
      </c>
      <c r="S83" t="str">
        <f t="shared" si="25"/>
        <v>94</v>
      </c>
      <c r="T83" t="str">
        <f t="shared" si="26"/>
        <v>3</v>
      </c>
      <c r="U83" t="str">
        <f t="shared" si="27"/>
        <v/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66">
        <f t="shared" si="20"/>
        <v>50</v>
      </c>
      <c r="D84" s="43">
        <v>5011</v>
      </c>
      <c r="E84" s="39" t="str">
        <f t="shared" si="21"/>
        <v>5011 Pomoći iz državnog proračuna kroz opće prihode i primitke</v>
      </c>
      <c r="F84" s="43">
        <v>3233</v>
      </c>
      <c r="G84" s="39" t="str">
        <f t="shared" si="17"/>
        <v>Usluge promidžbe i informiranja</v>
      </c>
      <c r="H84" s="74" t="s">
        <v>655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73">
        <v>2000</v>
      </c>
      <c r="L84" s="73">
        <v>0</v>
      </c>
      <c r="M84" s="73">
        <v>0</v>
      </c>
      <c r="N84" s="239"/>
      <c r="O84" t="str">
        <f>IF(C84="","",'OPĆI DIO'!$C$1)</f>
        <v>2217 SVEUČILIŠTE U RIJECI, PRAVNI FAKULTET</v>
      </c>
      <c r="P84" t="str">
        <f t="shared" si="22"/>
        <v>323</v>
      </c>
      <c r="Q84" t="str">
        <f t="shared" si="23"/>
        <v>32</v>
      </c>
      <c r="R84" t="str">
        <f t="shared" si="24"/>
        <v>50</v>
      </c>
      <c r="S84" t="str">
        <f t="shared" si="25"/>
        <v>94</v>
      </c>
      <c r="T84" t="str">
        <f t="shared" si="26"/>
        <v>3</v>
      </c>
      <c r="U84" t="str">
        <f t="shared" si="27"/>
        <v/>
      </c>
      <c r="Y84" s="113">
        <v>3865</v>
      </c>
      <c r="Z84" s="246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66">
        <f t="shared" si="20"/>
        <v>50</v>
      </c>
      <c r="D85" s="43">
        <v>5011</v>
      </c>
      <c r="E85" s="39" t="str">
        <f t="shared" si="21"/>
        <v>5011 Pomoći iz državnog proračuna kroz opće prihode i primitke</v>
      </c>
      <c r="F85" s="43">
        <v>3237</v>
      </c>
      <c r="G85" s="39" t="str">
        <f t="shared" si="17"/>
        <v>Intelektualne i osobne usluge</v>
      </c>
      <c r="H85" s="74" t="s">
        <v>655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73">
        <v>5000</v>
      </c>
      <c r="L85" s="73">
        <v>0</v>
      </c>
      <c r="M85" s="73">
        <v>0</v>
      </c>
      <c r="N85" s="239"/>
      <c r="O85" t="str">
        <f>IF(C85="","",'OPĆI DIO'!$C$1)</f>
        <v>2217 SVEUČILIŠTE U RIJECI, PRAVNI FAKULTET</v>
      </c>
      <c r="P85" t="str">
        <f t="shared" si="22"/>
        <v>323</v>
      </c>
      <c r="Q85" t="str">
        <f t="shared" si="23"/>
        <v>32</v>
      </c>
      <c r="R85" t="str">
        <f t="shared" si="24"/>
        <v>50</v>
      </c>
      <c r="S85" t="str">
        <f t="shared" si="25"/>
        <v>94</v>
      </c>
      <c r="T85" t="str">
        <f t="shared" si="26"/>
        <v>3</v>
      </c>
      <c r="U85" t="str">
        <f t="shared" si="27"/>
        <v/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66">
        <f t="shared" si="20"/>
        <v>50</v>
      </c>
      <c r="D86" s="43">
        <v>5011</v>
      </c>
      <c r="E86" s="39" t="str">
        <f t="shared" si="21"/>
        <v>5011 Pomoći iz državnog proračuna kroz opće prihode i primitke</v>
      </c>
      <c r="F86" s="43">
        <v>3241</v>
      </c>
      <c r="G86" s="39" t="str">
        <f t="shared" si="17"/>
        <v>Naknade troškova osobama izvan radnog odnosa</v>
      </c>
      <c r="H86" s="74" t="s">
        <v>655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73">
        <v>4000</v>
      </c>
      <c r="L86" s="73">
        <v>0</v>
      </c>
      <c r="M86" s="73">
        <v>0</v>
      </c>
      <c r="N86" s="239"/>
      <c r="O86" t="str">
        <f>IF(C86="","",'OPĆI DIO'!$C$1)</f>
        <v>2217 SVEUČILIŠTE U RIJECI, PRAVNI FAKULTET</v>
      </c>
      <c r="P86" t="str">
        <f t="shared" si="22"/>
        <v>324</v>
      </c>
      <c r="Q86" t="str">
        <f t="shared" si="23"/>
        <v>32</v>
      </c>
      <c r="R86" t="str">
        <f t="shared" si="24"/>
        <v>50</v>
      </c>
      <c r="S86" t="str">
        <f t="shared" si="25"/>
        <v>94</v>
      </c>
      <c r="T86" t="str">
        <f t="shared" si="26"/>
        <v>3</v>
      </c>
      <c r="U86" t="str">
        <f t="shared" si="27"/>
        <v/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66">
        <f t="shared" si="20"/>
        <v>50</v>
      </c>
      <c r="D87" s="43">
        <v>5011</v>
      </c>
      <c r="E87" s="39" t="str">
        <f t="shared" si="21"/>
        <v>5011 Pomoći iz državnog proračuna kroz opće prihode i primitke</v>
      </c>
      <c r="F87" s="43">
        <v>3292</v>
      </c>
      <c r="G87" s="39" t="str">
        <f t="shared" si="17"/>
        <v>Premije osiguranja</v>
      </c>
      <c r="H87" s="74" t="s">
        <v>655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73">
        <v>500</v>
      </c>
      <c r="L87" s="73">
        <v>0</v>
      </c>
      <c r="M87" s="73">
        <v>0</v>
      </c>
      <c r="N87" s="239"/>
      <c r="O87" t="str">
        <f>IF(C87="","",'OPĆI DIO'!$C$1)</f>
        <v>2217 SVEUČILIŠTE U RIJECI, PRAVNI FAKULTET</v>
      </c>
      <c r="P87" t="str">
        <f t="shared" si="22"/>
        <v>329</v>
      </c>
      <c r="Q87" t="str">
        <f t="shared" si="23"/>
        <v>32</v>
      </c>
      <c r="R87" t="str">
        <f t="shared" si="24"/>
        <v>50</v>
      </c>
      <c r="S87" t="str">
        <f t="shared" si="25"/>
        <v>94</v>
      </c>
      <c r="T87" t="str">
        <f t="shared" si="26"/>
        <v>3</v>
      </c>
      <c r="U87" t="str">
        <f t="shared" si="27"/>
        <v/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66">
        <f t="shared" si="20"/>
        <v>50</v>
      </c>
      <c r="D88" s="43">
        <v>5011</v>
      </c>
      <c r="E88" s="39" t="str">
        <f t="shared" si="21"/>
        <v>5011 Pomoći iz državnog proračuna kroz opće prihode i primitke</v>
      </c>
      <c r="F88" s="43">
        <v>3293</v>
      </c>
      <c r="G88" s="39" t="str">
        <f t="shared" si="17"/>
        <v>Reprezentacija</v>
      </c>
      <c r="H88" s="74" t="s">
        <v>655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73">
        <v>1000</v>
      </c>
      <c r="L88" s="73">
        <v>0</v>
      </c>
      <c r="M88" s="73">
        <v>0</v>
      </c>
      <c r="N88" s="239"/>
      <c r="O88" t="str">
        <f>IF(C88="","",'OPĆI DIO'!$C$1)</f>
        <v>2217 SVEUČILIŠTE U RIJECI, PRAVNI FAKULTET</v>
      </c>
      <c r="P88" t="str">
        <f t="shared" si="22"/>
        <v>329</v>
      </c>
      <c r="Q88" t="str">
        <f t="shared" si="23"/>
        <v>32</v>
      </c>
      <c r="R88" t="str">
        <f t="shared" si="24"/>
        <v>50</v>
      </c>
      <c r="S88" t="str">
        <f t="shared" si="25"/>
        <v>94</v>
      </c>
      <c r="T88" t="str">
        <f t="shared" si="26"/>
        <v>3</v>
      </c>
      <c r="U88" t="str">
        <f t="shared" si="27"/>
        <v/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66">
        <f t="shared" si="20"/>
        <v>50</v>
      </c>
      <c r="D89" s="43">
        <v>5011</v>
      </c>
      <c r="E89" s="39" t="str">
        <f t="shared" si="21"/>
        <v>5011 Pomoći iz državnog proračuna kroz opće prihode i primitke</v>
      </c>
      <c r="F89" s="43">
        <v>4221</v>
      </c>
      <c r="G89" s="39" t="str">
        <f t="shared" si="17"/>
        <v>Uredska oprema i namještaj</v>
      </c>
      <c r="H89" s="74" t="s">
        <v>655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73">
        <v>2000</v>
      </c>
      <c r="L89" s="73">
        <v>0</v>
      </c>
      <c r="M89" s="73">
        <v>0</v>
      </c>
      <c r="N89" s="239"/>
      <c r="O89" t="str">
        <f>IF(C89="","",'OPĆI DIO'!$C$1)</f>
        <v>2217 SVEUČILIŠTE U RIJECI, PRAVNI FAKULTET</v>
      </c>
      <c r="P89" t="str">
        <f t="shared" si="22"/>
        <v>422</v>
      </c>
      <c r="Q89" t="str">
        <f t="shared" si="23"/>
        <v>42</v>
      </c>
      <c r="R89" t="str">
        <f t="shared" si="24"/>
        <v>50</v>
      </c>
      <c r="S89" t="str">
        <f t="shared" si="25"/>
        <v>94</v>
      </c>
      <c r="T89" t="str">
        <f t="shared" si="26"/>
        <v>4</v>
      </c>
      <c r="U89" t="str">
        <f t="shared" si="27"/>
        <v/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66">
        <f t="shared" si="20"/>
        <v>51</v>
      </c>
      <c r="D90" s="43">
        <v>51000</v>
      </c>
      <c r="E90" s="39" t="str">
        <f t="shared" si="21"/>
        <v>51000 Programi Unije – raspoloživ predujam</v>
      </c>
      <c r="F90" s="302">
        <v>3211</v>
      </c>
      <c r="G90" s="39" t="str">
        <f t="shared" si="17"/>
        <v>Službena putovanja</v>
      </c>
      <c r="H90" s="74" t="s">
        <v>655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73">
        <v>2000</v>
      </c>
      <c r="L90" s="73">
        <v>0</v>
      </c>
      <c r="M90" s="73">
        <v>0</v>
      </c>
      <c r="N90" s="239"/>
      <c r="O90" t="str">
        <f>IF(C90="","",'OPĆI DIO'!$C$1)</f>
        <v>2217 SVEUČILIŠTE U RIJECI, PRAVNI FAKULTET</v>
      </c>
      <c r="P90" t="str">
        <f t="shared" si="22"/>
        <v>321</v>
      </c>
      <c r="Q90" t="str">
        <f t="shared" si="23"/>
        <v>32</v>
      </c>
      <c r="R90" t="str">
        <f t="shared" si="24"/>
        <v>51</v>
      </c>
      <c r="S90" t="str">
        <f t="shared" si="25"/>
        <v>94</v>
      </c>
      <c r="T90" t="str">
        <f t="shared" si="26"/>
        <v>3</v>
      </c>
      <c r="U90" t="str">
        <f t="shared" si="27"/>
        <v/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66">
        <f t="shared" si="20"/>
        <v>51</v>
      </c>
      <c r="D91" s="43">
        <v>51000</v>
      </c>
      <c r="E91" s="39" t="str">
        <f t="shared" si="21"/>
        <v>51000 Programi Unije – raspoloživ predujam</v>
      </c>
      <c r="F91" s="302">
        <v>3211</v>
      </c>
      <c r="G91" s="39" t="str">
        <f t="shared" si="17"/>
        <v>Službena putovanja</v>
      </c>
      <c r="H91" s="74" t="s">
        <v>655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73">
        <v>2000</v>
      </c>
      <c r="L91" s="73">
        <v>2000</v>
      </c>
      <c r="M91" s="73">
        <v>2000</v>
      </c>
      <c r="N91" s="239"/>
      <c r="O91" t="str">
        <f>IF(C91="","",'OPĆI DIO'!$C$1)</f>
        <v>2217 SVEUČILIŠTE U RIJECI, PRAVNI FAKULTET</v>
      </c>
      <c r="P91" t="str">
        <f t="shared" si="22"/>
        <v>321</v>
      </c>
      <c r="Q91" t="str">
        <f t="shared" si="23"/>
        <v>32</v>
      </c>
      <c r="R91" t="str">
        <f t="shared" si="24"/>
        <v>51</v>
      </c>
      <c r="S91" t="str">
        <f t="shared" si="25"/>
        <v>94</v>
      </c>
      <c r="T91" t="str">
        <f t="shared" si="26"/>
        <v>3</v>
      </c>
      <c r="U91" t="str">
        <f t="shared" si="27"/>
        <v/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66">
        <f t="shared" si="20"/>
        <v>50</v>
      </c>
      <c r="D92" s="43">
        <v>5043</v>
      </c>
      <c r="E92" s="39" t="str">
        <f t="shared" si="21"/>
        <v>5043 Pomoći iz državnog proračuna kroz ostale prihode za posebne namjene</v>
      </c>
      <c r="F92" s="43">
        <v>3233</v>
      </c>
      <c r="G92" s="39" t="str">
        <f t="shared" si="17"/>
        <v>Usluge promidžbe i informiranja</v>
      </c>
      <c r="H92" s="74" t="s">
        <v>655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73">
        <v>500</v>
      </c>
      <c r="L92" s="73">
        <v>500</v>
      </c>
      <c r="M92" s="73">
        <v>500</v>
      </c>
      <c r="N92" s="239"/>
      <c r="O92" t="str">
        <f>IF(C92="","",'OPĆI DIO'!$C$1)</f>
        <v>2217 SVEUČILIŠTE U RIJECI, PRAVNI FAKULTET</v>
      </c>
      <c r="P92" t="str">
        <f t="shared" si="22"/>
        <v>323</v>
      </c>
      <c r="Q92" t="str">
        <f t="shared" si="23"/>
        <v>32</v>
      </c>
      <c r="R92" t="str">
        <f t="shared" si="24"/>
        <v>50</v>
      </c>
      <c r="S92" t="str">
        <f t="shared" si="25"/>
        <v>94</v>
      </c>
      <c r="T92" t="str">
        <f t="shared" si="26"/>
        <v>3</v>
      </c>
      <c r="U92" t="str">
        <f t="shared" si="27"/>
        <v/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66">
        <f t="shared" si="20"/>
        <v>50</v>
      </c>
      <c r="D93" s="43">
        <v>5043</v>
      </c>
      <c r="E93" s="39" t="str">
        <f t="shared" si="21"/>
        <v>5043 Pomoći iz državnog proračuna kroz ostale prihode za posebne namjene</v>
      </c>
      <c r="F93" s="43">
        <v>3241</v>
      </c>
      <c r="G93" s="39" t="str">
        <f t="shared" si="17"/>
        <v>Naknade troškova osobama izvan radnog odnosa</v>
      </c>
      <c r="H93" s="74" t="s">
        <v>655</v>
      </c>
      <c r="I93" s="39" t="str">
        <f t="shared" si="18"/>
        <v>PROGRAMSKO I OSTALO FINANCIRANJE JAVNIH VISOKIH UČILIŠTA – IZ EVIDENCIJSKIH PRIHODA</v>
      </c>
      <c r="J93" s="39" t="str">
        <f t="shared" si="19"/>
        <v>0942</v>
      </c>
      <c r="K93" s="73">
        <v>500</v>
      </c>
      <c r="L93" s="73">
        <v>500</v>
      </c>
      <c r="M93" s="73">
        <v>500</v>
      </c>
      <c r="N93" s="239"/>
      <c r="O93" t="str">
        <f>IF(C93="","",'OPĆI DIO'!$C$1)</f>
        <v>2217 SVEUČILIŠTE U RIJECI, PRAVNI FAKULTET</v>
      </c>
      <c r="P93" t="str">
        <f t="shared" si="22"/>
        <v>324</v>
      </c>
      <c r="Q93" t="str">
        <f t="shared" si="23"/>
        <v>32</v>
      </c>
      <c r="R93" t="str">
        <f t="shared" si="24"/>
        <v>50</v>
      </c>
      <c r="S93" t="str">
        <f t="shared" si="25"/>
        <v>94</v>
      </c>
      <c r="T93" t="str">
        <f t="shared" si="26"/>
        <v>3</v>
      </c>
      <c r="U93" t="str">
        <f t="shared" si="27"/>
        <v/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66">
        <f t="shared" si="20"/>
        <v>50</v>
      </c>
      <c r="D94" s="43">
        <v>5043</v>
      </c>
      <c r="E94" s="39" t="str">
        <f t="shared" si="21"/>
        <v>5043 Pomoći iz državnog proračuna kroz ostale prihode za posebne namjene</v>
      </c>
      <c r="F94" s="43">
        <v>3293</v>
      </c>
      <c r="G94" s="39" t="str">
        <f t="shared" si="17"/>
        <v>Reprezentacija</v>
      </c>
      <c r="H94" s="74" t="s">
        <v>655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73">
        <v>800</v>
      </c>
      <c r="L94" s="73">
        <v>800</v>
      </c>
      <c r="M94" s="73">
        <v>800</v>
      </c>
      <c r="N94" s="239"/>
      <c r="O94" t="str">
        <f>IF(C94="","",'OPĆI DIO'!$C$1)</f>
        <v>2217 SVEUČILIŠTE U RIJECI, PRAVNI FAKULTET</v>
      </c>
      <c r="P94" t="str">
        <f t="shared" si="22"/>
        <v>329</v>
      </c>
      <c r="Q94" t="str">
        <f t="shared" si="23"/>
        <v>32</v>
      </c>
      <c r="R94" t="str">
        <f t="shared" si="24"/>
        <v>50</v>
      </c>
      <c r="S94" t="str">
        <f t="shared" si="25"/>
        <v>94</v>
      </c>
      <c r="T94" t="str">
        <f t="shared" si="26"/>
        <v>3</v>
      </c>
      <c r="U94" t="str">
        <f t="shared" si="27"/>
        <v/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66">
        <f t="shared" si="20"/>
        <v>61</v>
      </c>
      <c r="D95" s="43">
        <v>61</v>
      </c>
      <c r="E95" s="39" t="str">
        <f t="shared" si="21"/>
        <v>Donacije</v>
      </c>
      <c r="F95" s="43">
        <v>3237</v>
      </c>
      <c r="G95" s="39" t="str">
        <f t="shared" si="17"/>
        <v>Intelektualne i osobne usluge</v>
      </c>
      <c r="H95" s="74" t="s">
        <v>655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73">
        <v>1600</v>
      </c>
      <c r="L95" s="73">
        <v>1600</v>
      </c>
      <c r="M95" s="73">
        <v>1600</v>
      </c>
      <c r="N95" s="239"/>
      <c r="O95" t="str">
        <f>IF(C95="","",'OPĆI DIO'!$C$1)</f>
        <v>2217 SVEUČILIŠTE U RIJECI, PRAVNI FAKULTET</v>
      </c>
      <c r="P95" t="str">
        <f t="shared" si="22"/>
        <v>323</v>
      </c>
      <c r="Q95" t="str">
        <f t="shared" si="23"/>
        <v>32</v>
      </c>
      <c r="R95" t="str">
        <f t="shared" si="24"/>
        <v>61</v>
      </c>
      <c r="S95" t="str">
        <f t="shared" si="25"/>
        <v>94</v>
      </c>
      <c r="T95" t="str">
        <f t="shared" si="26"/>
        <v>3</v>
      </c>
      <c r="U95" t="str">
        <f t="shared" si="27"/>
        <v/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66">
        <f t="shared" si="20"/>
        <v>61</v>
      </c>
      <c r="D96" s="43">
        <v>61</v>
      </c>
      <c r="E96" s="39" t="str">
        <f t="shared" si="21"/>
        <v>Donacije</v>
      </c>
      <c r="F96" s="43">
        <v>3239</v>
      </c>
      <c r="G96" s="39" t="str">
        <f t="shared" si="17"/>
        <v>Ostale usluge</v>
      </c>
      <c r="H96" s="74" t="s">
        <v>655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73">
        <v>100</v>
      </c>
      <c r="L96" s="73">
        <v>100</v>
      </c>
      <c r="M96" s="73">
        <v>100</v>
      </c>
      <c r="N96" s="239"/>
      <c r="O96" t="str">
        <f>IF(C96="","",'OPĆI DIO'!$C$1)</f>
        <v>2217 SVEUČILIŠTE U RIJECI, PRAVNI FAKULTET</v>
      </c>
      <c r="P96" t="str">
        <f t="shared" si="22"/>
        <v>323</v>
      </c>
      <c r="Q96" t="str">
        <f t="shared" si="23"/>
        <v>32</v>
      </c>
      <c r="R96" t="str">
        <f t="shared" si="24"/>
        <v>61</v>
      </c>
      <c r="S96" t="str">
        <f t="shared" si="25"/>
        <v>94</v>
      </c>
      <c r="T96" t="str">
        <f t="shared" si="26"/>
        <v>3</v>
      </c>
      <c r="U96" t="str">
        <f t="shared" si="27"/>
        <v/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66">
        <f t="shared" si="20"/>
        <v>61</v>
      </c>
      <c r="D97" s="43">
        <v>61</v>
      </c>
      <c r="E97" s="39" t="str">
        <f t="shared" si="21"/>
        <v>Donacije</v>
      </c>
      <c r="F97" s="43">
        <v>3239</v>
      </c>
      <c r="G97" s="39" t="str">
        <f t="shared" si="17"/>
        <v>Ostale usluge</v>
      </c>
      <c r="H97" s="74" t="s">
        <v>655</v>
      </c>
      <c r="I97" s="39" t="str">
        <f t="shared" si="18"/>
        <v>PROGRAMSKO I OSTALO FINANCIRANJE JAVNIH VISOKIH UČILIŠTA – IZ EVIDENCIJSKIH PRIHODA</v>
      </c>
      <c r="J97" s="39" t="str">
        <f t="shared" si="19"/>
        <v>0942</v>
      </c>
      <c r="K97" s="73">
        <v>200</v>
      </c>
      <c r="L97" s="73">
        <v>200</v>
      </c>
      <c r="M97" s="73">
        <v>200</v>
      </c>
      <c r="N97" s="239"/>
      <c r="O97" t="str">
        <f>IF(C97="","",'OPĆI DIO'!$C$1)</f>
        <v>2217 SVEUČILIŠTE U RIJECI, PRAVNI FAKULTET</v>
      </c>
      <c r="P97" t="str">
        <f t="shared" si="22"/>
        <v>323</v>
      </c>
      <c r="Q97" t="str">
        <f t="shared" si="23"/>
        <v>32</v>
      </c>
      <c r="R97" t="str">
        <f t="shared" si="24"/>
        <v>61</v>
      </c>
      <c r="S97" t="str">
        <f t="shared" si="25"/>
        <v>94</v>
      </c>
      <c r="T97" t="str">
        <f t="shared" si="26"/>
        <v>3</v>
      </c>
      <c r="U97" t="str">
        <f t="shared" si="27"/>
        <v/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66">
        <f t="shared" si="20"/>
        <v>61</v>
      </c>
      <c r="D98" s="43">
        <v>61</v>
      </c>
      <c r="E98" s="39" t="str">
        <f t="shared" si="21"/>
        <v>Donacije</v>
      </c>
      <c r="F98" s="43">
        <v>3293</v>
      </c>
      <c r="G98" s="39" t="str">
        <f t="shared" si="17"/>
        <v>Reprezentacija</v>
      </c>
      <c r="H98" s="74" t="s">
        <v>655</v>
      </c>
      <c r="I98" s="39" t="str">
        <f t="shared" si="18"/>
        <v>PROGRAMSKO I OSTALO FINANCIRANJE JAVNIH VISOKIH UČILIŠTA – IZ EVIDENCIJSKIH PRIHODA</v>
      </c>
      <c r="J98" s="39" t="str">
        <f t="shared" si="19"/>
        <v>0942</v>
      </c>
      <c r="K98" s="73">
        <v>5100</v>
      </c>
      <c r="L98" s="73">
        <v>5100</v>
      </c>
      <c r="M98" s="73">
        <v>5100</v>
      </c>
      <c r="N98" s="239"/>
      <c r="O98" t="str">
        <f>IF(C98="","",'OPĆI DIO'!$C$1)</f>
        <v>2217 SVEUČILIŠTE U RIJECI, PRAVNI FAKULTET</v>
      </c>
      <c r="P98" t="str">
        <f t="shared" si="22"/>
        <v>329</v>
      </c>
      <c r="Q98" t="str">
        <f t="shared" si="23"/>
        <v>32</v>
      </c>
      <c r="R98" t="str">
        <f t="shared" si="24"/>
        <v>61</v>
      </c>
      <c r="S98" t="str">
        <f t="shared" si="25"/>
        <v>94</v>
      </c>
      <c r="T98" t="str">
        <f t="shared" si="26"/>
        <v>3</v>
      </c>
      <c r="U98" t="str">
        <f t="shared" si="27"/>
        <v/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66">
        <f t="shared" si="20"/>
        <v>52</v>
      </c>
      <c r="D99" s="43">
        <v>52</v>
      </c>
      <c r="E99" s="39" t="str">
        <f t="shared" si="21"/>
        <v>Ostale pomoći</v>
      </c>
      <c r="F99" s="43">
        <v>3237</v>
      </c>
      <c r="G99" s="39" t="str">
        <f t="shared" si="17"/>
        <v>Intelektualne i osobne usluge</v>
      </c>
      <c r="H99" s="74" t="s">
        <v>655</v>
      </c>
      <c r="I99" s="39" t="str">
        <f t="shared" si="18"/>
        <v>PROGRAMSKO I OSTALO FINANCIRANJE JAVNIH VISOKIH UČILIŠTA – IZ EVIDENCIJSKIH PRIHODA</v>
      </c>
      <c r="J99" s="39" t="str">
        <f t="shared" si="19"/>
        <v>0942</v>
      </c>
      <c r="K99" s="73">
        <v>800</v>
      </c>
      <c r="L99" s="73">
        <v>800</v>
      </c>
      <c r="M99" s="73">
        <v>800</v>
      </c>
      <c r="N99" s="239"/>
      <c r="O99" t="str">
        <f>IF(C99="","",'OPĆI DIO'!$C$1)</f>
        <v>2217 SVEUČILIŠTE U RIJECI, PRAVNI FAKULTET</v>
      </c>
      <c r="P99" t="str">
        <f t="shared" si="22"/>
        <v>323</v>
      </c>
      <c r="Q99" t="str">
        <f t="shared" si="23"/>
        <v>32</v>
      </c>
      <c r="R99" t="str">
        <f t="shared" si="24"/>
        <v>52</v>
      </c>
      <c r="S99" t="str">
        <f t="shared" si="25"/>
        <v>94</v>
      </c>
      <c r="T99" t="str">
        <f t="shared" si="26"/>
        <v>3</v>
      </c>
      <c r="U99">
        <f t="shared" si="27"/>
        <v>52</v>
      </c>
      <c r="Y99">
        <v>4225</v>
      </c>
      <c r="Z99" s="246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66">
        <f t="shared" si="20"/>
        <v>11</v>
      </c>
      <c r="D100" s="43">
        <v>11</v>
      </c>
      <c r="E100" s="39" t="str">
        <f t="shared" si="21"/>
        <v>Opći prihodi i primici</v>
      </c>
      <c r="F100" s="301">
        <v>3111</v>
      </c>
      <c r="G100" s="39" t="str">
        <f t="shared" si="17"/>
        <v>Plaće za redovan rad</v>
      </c>
      <c r="H100" s="200" t="s">
        <v>650</v>
      </c>
      <c r="I100" s="39" t="str">
        <f t="shared" si="18"/>
        <v>PROGRAMSKO FINANCIRANJE JAVNIH VISOKIH UČILIŠTA</v>
      </c>
      <c r="J100" s="39" t="str">
        <f t="shared" si="19"/>
        <v>0942</v>
      </c>
      <c r="K100" s="307">
        <v>3214384</v>
      </c>
      <c r="L100" s="307">
        <v>3297065</v>
      </c>
      <c r="M100" s="307">
        <v>3356984</v>
      </c>
      <c r="N100" s="239"/>
      <c r="O100" t="str">
        <f>IF(C100="","",'OPĆI DIO'!$C$1)</f>
        <v>2217 SVEUČILIŠTE U RIJECI, PRAVNI FAKULTET</v>
      </c>
      <c r="P100" t="str">
        <f t="shared" si="22"/>
        <v>311</v>
      </c>
      <c r="Q100" t="str">
        <f t="shared" si="23"/>
        <v>31</v>
      </c>
      <c r="R100" t="str">
        <f t="shared" si="24"/>
        <v>11</v>
      </c>
      <c r="S100" t="str">
        <f t="shared" si="25"/>
        <v>94</v>
      </c>
      <c r="T100" t="str">
        <f t="shared" si="26"/>
        <v>3</v>
      </c>
      <c r="U100">
        <f t="shared" si="27"/>
        <v>11</v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66">
        <f t="shared" si="20"/>
        <v>11</v>
      </c>
      <c r="D101" s="43">
        <v>11</v>
      </c>
      <c r="E101" s="39" t="str">
        <f t="shared" si="21"/>
        <v>Opći prihodi i primici</v>
      </c>
      <c r="F101" s="301">
        <v>3132</v>
      </c>
      <c r="G101" s="39" t="str">
        <f t="shared" si="17"/>
        <v>Doprinosi za obvezno zdravstveno osiguranje</v>
      </c>
      <c r="H101" s="200" t="s">
        <v>650</v>
      </c>
      <c r="I101" s="39" t="str">
        <f t="shared" si="18"/>
        <v>PROGRAMSKO FINANCIRANJE JAVNIH VISOKIH UČILIŠTA</v>
      </c>
      <c r="J101" s="39" t="str">
        <f t="shared" si="19"/>
        <v>0942</v>
      </c>
      <c r="K101" s="307">
        <v>530373</v>
      </c>
      <c r="L101" s="307">
        <v>544016</v>
      </c>
      <c r="M101" s="307">
        <v>553903</v>
      </c>
      <c r="N101" s="239"/>
      <c r="O101" t="str">
        <f>IF(C101="","",'OPĆI DIO'!$C$1)</f>
        <v>2217 SVEUČILIŠTE U RIJECI, PRAVNI FAKULTET</v>
      </c>
      <c r="P101" t="str">
        <f t="shared" si="22"/>
        <v>313</v>
      </c>
      <c r="Q101" t="str">
        <f t="shared" si="23"/>
        <v>31</v>
      </c>
      <c r="R101" t="str">
        <f t="shared" si="24"/>
        <v>11</v>
      </c>
      <c r="S101" t="str">
        <f t="shared" si="25"/>
        <v>94</v>
      </c>
      <c r="T101" t="str">
        <f t="shared" si="26"/>
        <v>3</v>
      </c>
      <c r="U101">
        <f t="shared" si="27"/>
        <v>11</v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66">
        <f t="shared" si="20"/>
        <v>11</v>
      </c>
      <c r="D102" s="43">
        <v>11</v>
      </c>
      <c r="E102" s="39" t="str">
        <f t="shared" si="21"/>
        <v>Opći prihodi i primici</v>
      </c>
      <c r="F102" s="301">
        <v>3121</v>
      </c>
      <c r="G102" s="39" t="str">
        <f t="shared" si="17"/>
        <v>Ostali rashodi za zaposlene</v>
      </c>
      <c r="H102" s="200" t="s">
        <v>650</v>
      </c>
      <c r="I102" s="39" t="str">
        <f t="shared" si="18"/>
        <v>PROGRAMSKO FINANCIRANJE JAVNIH VISOKIH UČILIŠTA</v>
      </c>
      <c r="J102" s="39" t="str">
        <f t="shared" si="19"/>
        <v>0942</v>
      </c>
      <c r="K102" s="307">
        <v>77778</v>
      </c>
      <c r="L102" s="307">
        <v>81893</v>
      </c>
      <c r="M102" s="307">
        <v>75763</v>
      </c>
      <c r="N102" s="239"/>
      <c r="O102" t="str">
        <f>IF(C102="","",'OPĆI DIO'!$C$1)</f>
        <v>2217 SVEUČILIŠTE U RIJECI, PRAVNI FAKULTET</v>
      </c>
      <c r="P102" t="str">
        <f t="shared" si="22"/>
        <v>312</v>
      </c>
      <c r="Q102" t="str">
        <f t="shared" si="23"/>
        <v>31</v>
      </c>
      <c r="R102" t="str">
        <f t="shared" si="24"/>
        <v>11</v>
      </c>
      <c r="S102" t="str">
        <f t="shared" si="25"/>
        <v>94</v>
      </c>
      <c r="T102" t="str">
        <f t="shared" si="26"/>
        <v>3</v>
      </c>
      <c r="U102">
        <f t="shared" si="27"/>
        <v>11</v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66">
        <f t="shared" si="20"/>
        <v>11</v>
      </c>
      <c r="D103" s="43">
        <v>11</v>
      </c>
      <c r="E103" s="39" t="str">
        <f t="shared" si="21"/>
        <v>Opći prihodi i primici</v>
      </c>
      <c r="F103" s="301">
        <v>3212</v>
      </c>
      <c r="G103" s="39" t="str">
        <f t="shared" si="17"/>
        <v>Naknade za prijevoz, za rad na terenu i odvojeni život</v>
      </c>
      <c r="H103" s="200" t="s">
        <v>650</v>
      </c>
      <c r="I103" s="39" t="str">
        <f t="shared" si="18"/>
        <v>PROGRAMSKO FINANCIRANJE JAVNIH VISOKIH UČILIŠTA</v>
      </c>
      <c r="J103" s="39" t="str">
        <f t="shared" si="19"/>
        <v>0942</v>
      </c>
      <c r="K103" s="307">
        <v>45040</v>
      </c>
      <c r="L103" s="307">
        <v>45520</v>
      </c>
      <c r="M103" s="307">
        <v>45950</v>
      </c>
      <c r="N103" s="239"/>
      <c r="O103" t="str">
        <f>IF(C103="","",'OPĆI DIO'!$C$1)</f>
        <v>2217 SVEUČILIŠTE U RIJECI, PRAVNI FAKULTET</v>
      </c>
      <c r="P103" t="str">
        <f t="shared" si="22"/>
        <v>321</v>
      </c>
      <c r="Q103" t="str">
        <f t="shared" si="23"/>
        <v>32</v>
      </c>
      <c r="R103" t="str">
        <f t="shared" si="24"/>
        <v>11</v>
      </c>
      <c r="S103" t="str">
        <f t="shared" si="25"/>
        <v>94</v>
      </c>
      <c r="T103" t="str">
        <f t="shared" si="26"/>
        <v>3</v>
      </c>
      <c r="U103">
        <f t="shared" si="27"/>
        <v>11</v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66">
        <f t="shared" si="20"/>
        <v>11</v>
      </c>
      <c r="D104" s="43">
        <v>11</v>
      </c>
      <c r="E104" s="39" t="str">
        <f t="shared" si="21"/>
        <v>Opći prihodi i primici</v>
      </c>
      <c r="F104" s="301">
        <v>3236</v>
      </c>
      <c r="G104" s="39" t="str">
        <f t="shared" si="17"/>
        <v>Zdravstvene i veterinarske usluge</v>
      </c>
      <c r="H104" s="200" t="s">
        <v>650</v>
      </c>
      <c r="I104" s="39" t="str">
        <f t="shared" si="18"/>
        <v>PROGRAMSKO FINANCIRANJE JAVNIH VISOKIH UČILIŠTA</v>
      </c>
      <c r="J104" s="39" t="str">
        <f t="shared" si="19"/>
        <v>0942</v>
      </c>
      <c r="K104" s="307">
        <v>8000</v>
      </c>
      <c r="L104" s="307">
        <v>0</v>
      </c>
      <c r="M104" s="307">
        <v>8000</v>
      </c>
      <c r="N104" s="239"/>
      <c r="O104" t="str">
        <f>IF(C104="","",'OPĆI DIO'!$C$1)</f>
        <v>2217 SVEUČILIŠTE U RIJECI, PRAVNI FAKULTET</v>
      </c>
      <c r="P104" t="str">
        <f t="shared" si="22"/>
        <v>323</v>
      </c>
      <c r="Q104" t="str">
        <f t="shared" si="23"/>
        <v>32</v>
      </c>
      <c r="R104" t="str">
        <f t="shared" si="24"/>
        <v>11</v>
      </c>
      <c r="S104" t="str">
        <f t="shared" si="25"/>
        <v>94</v>
      </c>
      <c r="T104" t="str">
        <f t="shared" si="26"/>
        <v>3</v>
      </c>
      <c r="U104">
        <f t="shared" si="27"/>
        <v>11</v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66">
        <f t="shared" si="20"/>
        <v>581</v>
      </c>
      <c r="D105" s="43">
        <v>581</v>
      </c>
      <c r="E105" s="39" t="str">
        <f t="shared" si="21"/>
        <v>Mehanizam za oporavak i otpornost – bespovratna sredstva – raspoloživ predujam ili unaprijed naplaćen prihod</v>
      </c>
      <c r="F105" s="43">
        <v>3211</v>
      </c>
      <c r="G105" s="39" t="str">
        <f t="shared" si="17"/>
        <v>Službena putovanja</v>
      </c>
      <c r="H105" s="200" t="s">
        <v>650</v>
      </c>
      <c r="I105" s="39" t="str">
        <f t="shared" si="18"/>
        <v>PROGRAMSKO FINANCIRANJE JAVNIH VISOKIH UČILIŠTA</v>
      </c>
      <c r="J105" s="39" t="str">
        <f t="shared" si="19"/>
        <v>0942</v>
      </c>
      <c r="K105" s="300">
        <v>35490</v>
      </c>
      <c r="L105" s="300">
        <v>26938</v>
      </c>
      <c r="M105" s="300">
        <v>29120</v>
      </c>
      <c r="N105" s="239"/>
      <c r="O105" t="str">
        <f>IF(C105="","",'OPĆI DIO'!$C$1)</f>
        <v>2217 SVEUČILIŠTE U RIJECI, PRAVNI FAKULTET</v>
      </c>
      <c r="P105" t="str">
        <f t="shared" si="22"/>
        <v>321</v>
      </c>
      <c r="Q105" t="str">
        <f t="shared" si="23"/>
        <v>32</v>
      </c>
      <c r="R105" t="str">
        <f t="shared" si="24"/>
        <v>581</v>
      </c>
      <c r="S105" t="str">
        <f t="shared" si="25"/>
        <v>94</v>
      </c>
      <c r="T105" t="str">
        <f t="shared" si="26"/>
        <v>3</v>
      </c>
      <c r="U105" t="str">
        <f t="shared" si="27"/>
        <v/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66">
        <f t="shared" si="20"/>
        <v>581</v>
      </c>
      <c r="D106" s="43">
        <v>581</v>
      </c>
      <c r="E106" s="39" t="str">
        <f t="shared" si="21"/>
        <v>Mehanizam za oporavak i otpornost – bespovratna sredstva – raspoloživ predujam ili unaprijed naplaćen prihod</v>
      </c>
      <c r="F106" s="43">
        <v>3213</v>
      </c>
      <c r="G106" s="39" t="str">
        <f t="shared" si="17"/>
        <v>Stručno usavršavanje zaposlenika</v>
      </c>
      <c r="H106" s="200" t="s">
        <v>650</v>
      </c>
      <c r="I106" s="39" t="str">
        <f t="shared" si="18"/>
        <v>PROGRAMSKO FINANCIRANJE JAVNIH VISOKIH UČILIŠTA</v>
      </c>
      <c r="J106" s="39" t="str">
        <f t="shared" si="19"/>
        <v>0942</v>
      </c>
      <c r="K106" s="300">
        <v>11520</v>
      </c>
      <c r="L106" s="300">
        <v>8745</v>
      </c>
      <c r="M106" s="300">
        <v>9453</v>
      </c>
      <c r="N106" s="239"/>
      <c r="O106" t="str">
        <f>IF(C106="","",'OPĆI DIO'!$C$1)</f>
        <v>2217 SVEUČILIŠTE U RIJECI, PRAVNI FAKULTET</v>
      </c>
      <c r="P106" t="str">
        <f t="shared" si="22"/>
        <v>321</v>
      </c>
      <c r="Q106" t="str">
        <f t="shared" si="23"/>
        <v>32</v>
      </c>
      <c r="R106" t="str">
        <f t="shared" si="24"/>
        <v>581</v>
      </c>
      <c r="S106" t="str">
        <f t="shared" si="25"/>
        <v>94</v>
      </c>
      <c r="T106" t="str">
        <f t="shared" si="26"/>
        <v>3</v>
      </c>
      <c r="U106" t="str">
        <f t="shared" si="27"/>
        <v/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66">
        <f t="shared" si="20"/>
        <v>581</v>
      </c>
      <c r="D107" s="43">
        <v>581</v>
      </c>
      <c r="E107" s="39" t="str">
        <f t="shared" si="21"/>
        <v>Mehanizam za oporavak i otpornost – bespovratna sredstva – raspoloživ predujam ili unaprijed naplaćen prihod</v>
      </c>
      <c r="F107" s="43">
        <v>3221</v>
      </c>
      <c r="G107" s="39" t="str">
        <f t="shared" si="17"/>
        <v>Uredski materijal i ostali materijalni rashodi</v>
      </c>
      <c r="H107" s="200" t="s">
        <v>650</v>
      </c>
      <c r="I107" s="39" t="str">
        <f t="shared" si="18"/>
        <v>PROGRAMSKO FINANCIRANJE JAVNIH VISOKIH UČILIŠTA</v>
      </c>
      <c r="J107" s="39" t="str">
        <f t="shared" si="19"/>
        <v>0942</v>
      </c>
      <c r="K107" s="300">
        <v>13165</v>
      </c>
      <c r="L107" s="300">
        <v>9990</v>
      </c>
      <c r="M107" s="300">
        <v>10800</v>
      </c>
      <c r="N107" s="239"/>
      <c r="O107" t="str">
        <f>IF(C107="","",'OPĆI DIO'!$C$1)</f>
        <v>2217 SVEUČILIŠTE U RIJECI, PRAVNI FAKULTET</v>
      </c>
      <c r="P107" t="str">
        <f t="shared" si="22"/>
        <v>322</v>
      </c>
      <c r="Q107" t="str">
        <f t="shared" si="23"/>
        <v>32</v>
      </c>
      <c r="R107" t="str">
        <f t="shared" si="24"/>
        <v>581</v>
      </c>
      <c r="S107" t="str">
        <f t="shared" si="25"/>
        <v>94</v>
      </c>
      <c r="T107" t="str">
        <f t="shared" si="26"/>
        <v>3</v>
      </c>
      <c r="U107" t="str">
        <f t="shared" si="27"/>
        <v/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66">
        <f t="shared" si="20"/>
        <v>581</v>
      </c>
      <c r="D108" s="43">
        <v>581</v>
      </c>
      <c r="E108" s="39" t="str">
        <f t="shared" si="21"/>
        <v>Mehanizam za oporavak i otpornost – bespovratna sredstva – raspoloživ predujam ili unaprijed naplaćen prihod</v>
      </c>
      <c r="F108" s="43">
        <v>3224</v>
      </c>
      <c r="G108" s="39" t="str">
        <f t="shared" si="17"/>
        <v>Materijal i dijelovi za tekuće i investicijsko održavanje</v>
      </c>
      <c r="H108" s="200" t="s">
        <v>650</v>
      </c>
      <c r="I108" s="39" t="str">
        <f t="shared" si="18"/>
        <v>PROGRAMSKO FINANCIRANJE JAVNIH VISOKIH UČILIŠTA</v>
      </c>
      <c r="J108" s="39" t="str">
        <f t="shared" si="19"/>
        <v>0942</v>
      </c>
      <c r="K108" s="300">
        <v>375</v>
      </c>
      <c r="L108" s="300">
        <v>284</v>
      </c>
      <c r="M108" s="300">
        <v>306</v>
      </c>
      <c r="N108" s="239"/>
      <c r="O108" t="str">
        <f>IF(C108="","",'OPĆI DIO'!$C$1)</f>
        <v>2217 SVEUČILIŠTE U RIJECI, PRAVNI FAKULTET</v>
      </c>
      <c r="P108" t="str">
        <f t="shared" si="22"/>
        <v>322</v>
      </c>
      <c r="Q108" t="str">
        <f t="shared" si="23"/>
        <v>32</v>
      </c>
      <c r="R108" t="str">
        <f t="shared" si="24"/>
        <v>581</v>
      </c>
      <c r="S108" t="str">
        <f t="shared" si="25"/>
        <v>94</v>
      </c>
      <c r="T108" t="str">
        <f t="shared" si="26"/>
        <v>3</v>
      </c>
      <c r="U108" t="str">
        <f t="shared" si="27"/>
        <v/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66">
        <f t="shared" si="20"/>
        <v>581</v>
      </c>
      <c r="D109" s="43">
        <v>581</v>
      </c>
      <c r="E109" s="39" t="str">
        <f t="shared" si="21"/>
        <v>Mehanizam za oporavak i otpornost – bespovratna sredstva – raspoloživ predujam ili unaprijed naplaćen prihod</v>
      </c>
      <c r="F109" s="43">
        <v>3233</v>
      </c>
      <c r="G109" s="39" t="str">
        <f t="shared" si="17"/>
        <v>Usluge promidžbe i informiranja</v>
      </c>
      <c r="H109" s="200" t="s">
        <v>650</v>
      </c>
      <c r="I109" s="39" t="str">
        <f t="shared" si="18"/>
        <v>PROGRAMSKO FINANCIRANJE JAVNIH VISOKIH UČILIŠTA</v>
      </c>
      <c r="J109" s="39" t="str">
        <f t="shared" si="19"/>
        <v>0942</v>
      </c>
      <c r="K109" s="300">
        <v>5238</v>
      </c>
      <c r="L109" s="300">
        <v>3976</v>
      </c>
      <c r="M109" s="300">
        <v>4298</v>
      </c>
      <c r="N109" s="239"/>
      <c r="O109" t="str">
        <f>IF(C109="","",'OPĆI DIO'!$C$1)</f>
        <v>2217 SVEUČILIŠTE U RIJECI, PRAVNI FAKULTET</v>
      </c>
      <c r="P109" t="str">
        <f t="shared" si="22"/>
        <v>323</v>
      </c>
      <c r="Q109" t="str">
        <f t="shared" si="23"/>
        <v>32</v>
      </c>
      <c r="R109" t="str">
        <f t="shared" si="24"/>
        <v>581</v>
      </c>
      <c r="S109" t="str">
        <f t="shared" si="25"/>
        <v>94</v>
      </c>
      <c r="T109" t="str">
        <f t="shared" si="26"/>
        <v>3</v>
      </c>
      <c r="U109" t="str">
        <f t="shared" si="27"/>
        <v/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66">
        <f t="shared" si="20"/>
        <v>581</v>
      </c>
      <c r="D110" s="43">
        <v>581</v>
      </c>
      <c r="E110" s="39" t="str">
        <f t="shared" si="21"/>
        <v>Mehanizam za oporavak i otpornost – bespovratna sredstva – raspoloživ predujam ili unaprijed naplaćen prihod</v>
      </c>
      <c r="F110" s="43">
        <v>3238</v>
      </c>
      <c r="G110" s="39" t="str">
        <f t="shared" si="17"/>
        <v>Računalne usluge</v>
      </c>
      <c r="H110" s="200" t="s">
        <v>650</v>
      </c>
      <c r="I110" s="39" t="str">
        <f t="shared" si="18"/>
        <v>PROGRAMSKO FINANCIRANJE JAVNIH VISOKIH UČILIŠTA</v>
      </c>
      <c r="J110" s="39" t="str">
        <f t="shared" si="19"/>
        <v>0942</v>
      </c>
      <c r="K110" s="300">
        <v>6150</v>
      </c>
      <c r="L110" s="300">
        <v>4668</v>
      </c>
      <c r="M110" s="300">
        <v>5046</v>
      </c>
      <c r="N110" s="239"/>
      <c r="O110" t="str">
        <f>IF(C110="","",'OPĆI DIO'!$C$1)</f>
        <v>2217 SVEUČILIŠTE U RIJECI, PRAVNI FAKULTET</v>
      </c>
      <c r="P110" t="str">
        <f t="shared" si="22"/>
        <v>323</v>
      </c>
      <c r="Q110" t="str">
        <f t="shared" si="23"/>
        <v>32</v>
      </c>
      <c r="R110" t="str">
        <f t="shared" si="24"/>
        <v>581</v>
      </c>
      <c r="S110" t="str">
        <f t="shared" si="25"/>
        <v>94</v>
      </c>
      <c r="T110" t="str">
        <f t="shared" si="26"/>
        <v>3</v>
      </c>
      <c r="U110" t="str">
        <f t="shared" si="27"/>
        <v/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66">
        <f t="shared" si="20"/>
        <v>581</v>
      </c>
      <c r="D111" s="43">
        <v>581</v>
      </c>
      <c r="E111" s="39" t="str">
        <f t="shared" si="21"/>
        <v>Mehanizam za oporavak i otpornost – bespovratna sredstva – raspoloživ predujam ili unaprijed naplaćen prihod</v>
      </c>
      <c r="F111" s="43">
        <v>3241</v>
      </c>
      <c r="G111" s="39" t="str">
        <f t="shared" si="17"/>
        <v>Naknade troškova osobama izvan radnog odnosa</v>
      </c>
      <c r="H111" s="200" t="s">
        <v>650</v>
      </c>
      <c r="I111" s="39" t="str">
        <f t="shared" si="18"/>
        <v>PROGRAMSKO FINANCIRANJE JAVNIH VISOKIH UČILIŠTA</v>
      </c>
      <c r="J111" s="39" t="str">
        <f t="shared" si="19"/>
        <v>0942</v>
      </c>
      <c r="K111" s="300">
        <v>7464</v>
      </c>
      <c r="L111" s="300">
        <v>5664</v>
      </c>
      <c r="M111" s="300">
        <v>6123</v>
      </c>
      <c r="N111" s="239"/>
      <c r="O111" t="str">
        <f>IF(C111="","",'OPĆI DIO'!$C$1)</f>
        <v>2217 SVEUČILIŠTE U RIJECI, PRAVNI FAKULTET</v>
      </c>
      <c r="P111" t="str">
        <f t="shared" si="22"/>
        <v>324</v>
      </c>
      <c r="Q111" t="str">
        <f t="shared" si="23"/>
        <v>32</v>
      </c>
      <c r="R111" t="str">
        <f t="shared" si="24"/>
        <v>581</v>
      </c>
      <c r="S111" t="str">
        <f t="shared" si="25"/>
        <v>94</v>
      </c>
      <c r="T111" t="str">
        <f t="shared" si="26"/>
        <v>3</v>
      </c>
      <c r="U111" t="str">
        <f t="shared" si="27"/>
        <v/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66">
        <f t="shared" si="20"/>
        <v>581</v>
      </c>
      <c r="D112" s="43">
        <v>581</v>
      </c>
      <c r="E112" s="39" t="str">
        <f t="shared" si="21"/>
        <v>Mehanizam za oporavak i otpornost – bespovratna sredstva – raspoloživ predujam ili unaprijed naplaćen prihod</v>
      </c>
      <c r="F112" s="43">
        <v>3293</v>
      </c>
      <c r="G112" s="39" t="str">
        <f t="shared" si="17"/>
        <v>Reprezentacija</v>
      </c>
      <c r="H112" s="200" t="s">
        <v>650</v>
      </c>
      <c r="I112" s="39" t="str">
        <f t="shared" si="18"/>
        <v>PROGRAMSKO FINANCIRANJE JAVNIH VISOKIH UČILIŠTA</v>
      </c>
      <c r="J112" s="39" t="str">
        <f t="shared" si="19"/>
        <v>0942</v>
      </c>
      <c r="K112" s="300">
        <v>6340</v>
      </c>
      <c r="L112" s="300">
        <v>4812</v>
      </c>
      <c r="M112" s="300">
        <v>5202</v>
      </c>
      <c r="N112" s="239"/>
      <c r="O112" t="str">
        <f>IF(C112="","",'OPĆI DIO'!$C$1)</f>
        <v>2217 SVEUČILIŠTE U RIJECI, PRAVNI FAKULTET</v>
      </c>
      <c r="P112" t="str">
        <f t="shared" si="22"/>
        <v>329</v>
      </c>
      <c r="Q112" t="str">
        <f t="shared" si="23"/>
        <v>32</v>
      </c>
      <c r="R112" t="str">
        <f t="shared" si="24"/>
        <v>581</v>
      </c>
      <c r="S112" t="str">
        <f t="shared" si="25"/>
        <v>94</v>
      </c>
      <c r="T112" t="str">
        <f t="shared" si="26"/>
        <v>3</v>
      </c>
      <c r="U112" t="str">
        <f t="shared" si="27"/>
        <v/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66">
        <f t="shared" si="20"/>
        <v>581</v>
      </c>
      <c r="D113" s="43">
        <v>581</v>
      </c>
      <c r="E113" s="39" t="str">
        <f t="shared" si="21"/>
        <v>Mehanizam za oporavak i otpornost – bespovratna sredstva – raspoloživ predujam ili unaprijed naplaćen prihod</v>
      </c>
      <c r="F113" s="43">
        <v>3294</v>
      </c>
      <c r="G113" s="39" t="str">
        <f t="shared" si="17"/>
        <v>Članarine i norme</v>
      </c>
      <c r="H113" s="200" t="s">
        <v>650</v>
      </c>
      <c r="I113" s="39" t="str">
        <f t="shared" si="18"/>
        <v>PROGRAMSKO FINANCIRANJE JAVNIH VISOKIH UČILIŠTA</v>
      </c>
      <c r="J113" s="39" t="str">
        <f t="shared" si="19"/>
        <v>0942</v>
      </c>
      <c r="K113" s="300">
        <v>1750</v>
      </c>
      <c r="L113" s="300">
        <v>1329</v>
      </c>
      <c r="M113" s="300">
        <v>1437</v>
      </c>
      <c r="N113" s="239"/>
      <c r="O113" t="str">
        <f>IF(C113="","",'OPĆI DIO'!$C$1)</f>
        <v>2217 SVEUČILIŠTE U RIJECI, PRAVNI FAKULTET</v>
      </c>
      <c r="P113" t="str">
        <f t="shared" si="22"/>
        <v>329</v>
      </c>
      <c r="Q113" t="str">
        <f t="shared" si="23"/>
        <v>32</v>
      </c>
      <c r="R113" t="str">
        <f t="shared" si="24"/>
        <v>581</v>
      </c>
      <c r="S113" t="str">
        <f t="shared" si="25"/>
        <v>94</v>
      </c>
      <c r="T113" t="str">
        <f t="shared" si="26"/>
        <v>3</v>
      </c>
      <c r="U113" t="str">
        <f t="shared" si="27"/>
        <v/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66">
        <f t="shared" si="20"/>
        <v>581</v>
      </c>
      <c r="D114" s="43">
        <v>581</v>
      </c>
      <c r="E114" s="39" t="str">
        <f t="shared" si="21"/>
        <v>Mehanizam za oporavak i otpornost – bespovratna sredstva – raspoloživ predujam ili unaprijed naplaćen prihod</v>
      </c>
      <c r="F114" s="43">
        <v>4221</v>
      </c>
      <c r="G114" s="39" t="str">
        <f t="shared" si="17"/>
        <v>Uredska oprema i namještaj</v>
      </c>
      <c r="H114" s="200" t="s">
        <v>650</v>
      </c>
      <c r="I114" s="39" t="str">
        <f t="shared" si="18"/>
        <v>PROGRAMSKO FINANCIRANJE JAVNIH VISOKIH UČILIŠTA</v>
      </c>
      <c r="J114" s="39" t="str">
        <f t="shared" si="19"/>
        <v>0942</v>
      </c>
      <c r="K114" s="300">
        <v>73805</v>
      </c>
      <c r="L114" s="300">
        <v>56017</v>
      </c>
      <c r="M114" s="300">
        <v>60555</v>
      </c>
      <c r="N114" s="239"/>
      <c r="O114" t="str">
        <f>IF(C114="","",'OPĆI DIO'!$C$1)</f>
        <v>2217 SVEUČILIŠTE U RIJECI, PRAVNI FAKULTET</v>
      </c>
      <c r="P114" t="str">
        <f t="shared" si="22"/>
        <v>422</v>
      </c>
      <c r="Q114" t="str">
        <f t="shared" si="23"/>
        <v>42</v>
      </c>
      <c r="R114" t="str">
        <f t="shared" si="24"/>
        <v>581</v>
      </c>
      <c r="S114" t="str">
        <f t="shared" si="25"/>
        <v>94</v>
      </c>
      <c r="T114" t="str">
        <f t="shared" si="26"/>
        <v>4</v>
      </c>
      <c r="U114" t="str">
        <f t="shared" si="27"/>
        <v/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66">
        <f t="shared" si="20"/>
        <v>581</v>
      </c>
      <c r="D115" s="43">
        <v>581</v>
      </c>
      <c r="E115" s="39" t="str">
        <f t="shared" si="21"/>
        <v>Mehanizam za oporavak i otpornost – bespovratna sredstva – raspoloživ predujam ili unaprijed naplaćen prihod</v>
      </c>
      <c r="F115" s="43">
        <v>4241</v>
      </c>
      <c r="G115" s="39" t="str">
        <f t="shared" si="17"/>
        <v>Knjige</v>
      </c>
      <c r="H115" s="200" t="s">
        <v>650</v>
      </c>
      <c r="I115" s="39" t="str">
        <f t="shared" si="18"/>
        <v>PROGRAMSKO FINANCIRANJE JAVNIH VISOKIH UČILIŠTA</v>
      </c>
      <c r="J115" s="39" t="str">
        <f t="shared" si="19"/>
        <v>0942</v>
      </c>
      <c r="K115" s="300">
        <v>13275</v>
      </c>
      <c r="L115" s="300">
        <v>10076</v>
      </c>
      <c r="M115" s="300">
        <v>10892</v>
      </c>
      <c r="N115" s="239"/>
      <c r="O115" t="str">
        <f>IF(C115="","",'OPĆI DIO'!$C$1)</f>
        <v>2217 SVEUČILIŠTE U RIJECI, PRAVNI FAKULTET</v>
      </c>
      <c r="P115" t="str">
        <f t="shared" si="22"/>
        <v>424</v>
      </c>
      <c r="Q115" t="str">
        <f t="shared" si="23"/>
        <v>42</v>
      </c>
      <c r="R115" t="str">
        <f t="shared" si="24"/>
        <v>581</v>
      </c>
      <c r="S115" t="str">
        <f t="shared" si="25"/>
        <v>94</v>
      </c>
      <c r="T115" t="str">
        <f t="shared" si="26"/>
        <v>4</v>
      </c>
      <c r="U115" t="str">
        <f t="shared" si="27"/>
        <v/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66">
        <f t="shared" si="20"/>
        <v>11</v>
      </c>
      <c r="D116" s="43">
        <v>11</v>
      </c>
      <c r="E116" s="39" t="str">
        <f t="shared" si="21"/>
        <v>Opći prihodi i primici</v>
      </c>
      <c r="F116" s="43">
        <v>3121</v>
      </c>
      <c r="G116" s="39" t="str">
        <f t="shared" si="17"/>
        <v>Ostali rashodi za zaposlene</v>
      </c>
      <c r="H116" s="200" t="s">
        <v>650</v>
      </c>
      <c r="I116" s="39" t="str">
        <f t="shared" si="18"/>
        <v>PROGRAMSKO FINANCIRANJE JAVNIH VISOKIH UČILIŠTA</v>
      </c>
      <c r="J116" s="39" t="str">
        <f t="shared" si="19"/>
        <v>0942</v>
      </c>
      <c r="K116" s="300">
        <v>3358</v>
      </c>
      <c r="L116" s="300">
        <v>3526</v>
      </c>
      <c r="M116" s="300">
        <v>3702</v>
      </c>
      <c r="N116" s="239"/>
      <c r="O116" t="str">
        <f>IF(C116="","",'OPĆI DIO'!$C$1)</f>
        <v>2217 SVEUČILIŠTE U RIJECI, PRAVNI FAKULTET</v>
      </c>
      <c r="P116" t="str">
        <f t="shared" si="22"/>
        <v>312</v>
      </c>
      <c r="Q116" t="str">
        <f t="shared" si="23"/>
        <v>31</v>
      </c>
      <c r="R116" t="str">
        <f t="shared" si="24"/>
        <v>11</v>
      </c>
      <c r="S116" t="str">
        <f t="shared" si="25"/>
        <v>94</v>
      </c>
      <c r="T116" t="str">
        <f t="shared" si="26"/>
        <v>3</v>
      </c>
      <c r="U116">
        <f t="shared" si="27"/>
        <v>11</v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66">
        <f t="shared" si="20"/>
        <v>11</v>
      </c>
      <c r="D117" s="43">
        <v>11</v>
      </c>
      <c r="E117" s="39" t="str">
        <f t="shared" si="21"/>
        <v>Opći prihodi i primici</v>
      </c>
      <c r="F117" s="43">
        <v>3211</v>
      </c>
      <c r="G117" s="39" t="str">
        <f t="shared" si="17"/>
        <v>Službena putovanja</v>
      </c>
      <c r="H117" s="200" t="s">
        <v>650</v>
      </c>
      <c r="I117" s="39" t="str">
        <f t="shared" si="18"/>
        <v>PROGRAMSKO FINANCIRANJE JAVNIH VISOKIH UČILIŠTA</v>
      </c>
      <c r="J117" s="39" t="str">
        <f t="shared" si="19"/>
        <v>0942</v>
      </c>
      <c r="K117" s="300">
        <v>7947</v>
      </c>
      <c r="L117" s="300">
        <v>8344</v>
      </c>
      <c r="M117" s="300">
        <v>8761</v>
      </c>
      <c r="N117" s="239"/>
      <c r="O117" t="str">
        <f>IF(C117="","",'OPĆI DIO'!$C$1)</f>
        <v>2217 SVEUČILIŠTE U RIJECI, PRAVNI FAKULTET</v>
      </c>
      <c r="P117" t="str">
        <f t="shared" si="22"/>
        <v>321</v>
      </c>
      <c r="Q117" t="str">
        <f t="shared" si="23"/>
        <v>32</v>
      </c>
      <c r="R117" t="str">
        <f t="shared" si="24"/>
        <v>11</v>
      </c>
      <c r="S117" t="str">
        <f t="shared" si="25"/>
        <v>94</v>
      </c>
      <c r="T117" t="str">
        <f t="shared" si="26"/>
        <v>3</v>
      </c>
      <c r="U117">
        <f t="shared" si="27"/>
        <v>11</v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66">
        <f t="shared" si="20"/>
        <v>11</v>
      </c>
      <c r="D118" s="43">
        <v>11</v>
      </c>
      <c r="E118" s="39" t="str">
        <f t="shared" si="21"/>
        <v>Opći prihodi i primici</v>
      </c>
      <c r="F118" s="43">
        <v>3213</v>
      </c>
      <c r="G118" s="39" t="str">
        <f t="shared" si="17"/>
        <v>Stručno usavršavanje zaposlenika</v>
      </c>
      <c r="H118" s="200" t="s">
        <v>650</v>
      </c>
      <c r="I118" s="39" t="str">
        <f t="shared" si="18"/>
        <v>PROGRAMSKO FINANCIRANJE JAVNIH VISOKIH UČILIŠTA</v>
      </c>
      <c r="J118" s="39" t="str">
        <f t="shared" si="19"/>
        <v>0942</v>
      </c>
      <c r="K118" s="300">
        <v>1969</v>
      </c>
      <c r="L118" s="300">
        <v>2068</v>
      </c>
      <c r="M118" s="300">
        <v>2171</v>
      </c>
      <c r="N118" s="239"/>
      <c r="O118" t="str">
        <f>IF(C118="","",'OPĆI DIO'!$C$1)</f>
        <v>2217 SVEUČILIŠTE U RIJECI, PRAVNI FAKULTET</v>
      </c>
      <c r="P118" t="str">
        <f t="shared" si="22"/>
        <v>321</v>
      </c>
      <c r="Q118" t="str">
        <f t="shared" si="23"/>
        <v>32</v>
      </c>
      <c r="R118" t="str">
        <f t="shared" si="24"/>
        <v>11</v>
      </c>
      <c r="S118" t="str">
        <f t="shared" si="25"/>
        <v>94</v>
      </c>
      <c r="T118" t="str">
        <f t="shared" si="26"/>
        <v>3</v>
      </c>
      <c r="U118">
        <f t="shared" si="27"/>
        <v>11</v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66">
        <f t="shared" si="20"/>
        <v>11</v>
      </c>
      <c r="D119" s="43">
        <v>11</v>
      </c>
      <c r="E119" s="39" t="str">
        <f t="shared" si="21"/>
        <v>Opći prihodi i primici</v>
      </c>
      <c r="F119" s="43">
        <v>3221</v>
      </c>
      <c r="G119" s="39" t="str">
        <f t="shared" si="17"/>
        <v>Uredski materijal i ostali materijalni rashodi</v>
      </c>
      <c r="H119" s="200" t="s">
        <v>650</v>
      </c>
      <c r="I119" s="39" t="str">
        <f t="shared" si="18"/>
        <v>PROGRAMSKO FINANCIRANJE JAVNIH VISOKIH UČILIŠTA</v>
      </c>
      <c r="J119" s="39" t="str">
        <f t="shared" si="19"/>
        <v>0942</v>
      </c>
      <c r="K119" s="300">
        <v>22481</v>
      </c>
      <c r="L119" s="300">
        <v>23605</v>
      </c>
      <c r="M119" s="300">
        <v>24785</v>
      </c>
      <c r="N119" s="239"/>
      <c r="O119" t="str">
        <f>IF(C119="","",'OPĆI DIO'!$C$1)</f>
        <v>2217 SVEUČILIŠTE U RIJECI, PRAVNI FAKULTET</v>
      </c>
      <c r="P119" t="str">
        <f t="shared" si="22"/>
        <v>322</v>
      </c>
      <c r="Q119" t="str">
        <f t="shared" si="23"/>
        <v>32</v>
      </c>
      <c r="R119" t="str">
        <f t="shared" si="24"/>
        <v>11</v>
      </c>
      <c r="S119" t="str">
        <f t="shared" si="25"/>
        <v>94</v>
      </c>
      <c r="T119" t="str">
        <f t="shared" si="26"/>
        <v>3</v>
      </c>
      <c r="U119">
        <f t="shared" si="27"/>
        <v>11</v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66">
        <f t="shared" si="20"/>
        <v>11</v>
      </c>
      <c r="D120" s="43">
        <v>11</v>
      </c>
      <c r="E120" s="39" t="str">
        <f t="shared" si="21"/>
        <v>Opći prihodi i primici</v>
      </c>
      <c r="F120" s="43">
        <v>3223</v>
      </c>
      <c r="G120" s="39" t="str">
        <f t="shared" si="17"/>
        <v>Energija</v>
      </c>
      <c r="H120" s="200" t="s">
        <v>650</v>
      </c>
      <c r="I120" s="39" t="str">
        <f t="shared" si="18"/>
        <v>PROGRAMSKO FINANCIRANJE JAVNIH VISOKIH UČILIŠTA</v>
      </c>
      <c r="J120" s="39" t="str">
        <f t="shared" si="19"/>
        <v>0942</v>
      </c>
      <c r="K120" s="300">
        <v>47538</v>
      </c>
      <c r="L120" s="300">
        <v>49915</v>
      </c>
      <c r="M120" s="300">
        <v>52411</v>
      </c>
      <c r="N120" s="239"/>
      <c r="O120" t="str">
        <f>IF(C120="","",'OPĆI DIO'!$C$1)</f>
        <v>2217 SVEUČILIŠTE U RIJECI, PRAVNI FAKULTET</v>
      </c>
      <c r="P120" t="str">
        <f t="shared" si="22"/>
        <v>322</v>
      </c>
      <c r="Q120" t="str">
        <f t="shared" si="23"/>
        <v>32</v>
      </c>
      <c r="R120" t="str">
        <f t="shared" si="24"/>
        <v>11</v>
      </c>
      <c r="S120" t="str">
        <f t="shared" si="25"/>
        <v>94</v>
      </c>
      <c r="T120" t="str">
        <f t="shared" si="26"/>
        <v>3</v>
      </c>
      <c r="U120">
        <f t="shared" si="27"/>
        <v>11</v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66">
        <f t="shared" si="20"/>
        <v>11</v>
      </c>
      <c r="D121" s="43">
        <v>11</v>
      </c>
      <c r="E121" s="39" t="str">
        <f t="shared" si="21"/>
        <v>Opći prihodi i primici</v>
      </c>
      <c r="F121" s="43">
        <v>3231</v>
      </c>
      <c r="G121" s="39" t="str">
        <f t="shared" si="17"/>
        <v>Usluge telefona, interneta, pošte i prijevoza</v>
      </c>
      <c r="H121" s="200" t="s">
        <v>650</v>
      </c>
      <c r="I121" s="39" t="str">
        <f t="shared" si="18"/>
        <v>PROGRAMSKO FINANCIRANJE JAVNIH VISOKIH UČILIŠTA</v>
      </c>
      <c r="J121" s="39" t="str">
        <f t="shared" si="19"/>
        <v>0942</v>
      </c>
      <c r="K121" s="300">
        <v>8290</v>
      </c>
      <c r="L121" s="300">
        <v>8704</v>
      </c>
      <c r="M121" s="300">
        <v>9139</v>
      </c>
      <c r="N121" s="239"/>
      <c r="O121" t="str">
        <f>IF(C121="","",'OPĆI DIO'!$C$1)</f>
        <v>2217 SVEUČILIŠTE U RIJECI, PRAVNI FAKULTET</v>
      </c>
      <c r="P121" t="str">
        <f t="shared" si="22"/>
        <v>323</v>
      </c>
      <c r="Q121" t="str">
        <f t="shared" si="23"/>
        <v>32</v>
      </c>
      <c r="R121" t="str">
        <f t="shared" si="24"/>
        <v>11</v>
      </c>
      <c r="S121" t="str">
        <f t="shared" si="25"/>
        <v>94</v>
      </c>
      <c r="T121" t="str">
        <f t="shared" si="26"/>
        <v>3</v>
      </c>
      <c r="U121">
        <f t="shared" si="27"/>
        <v>11</v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66">
        <f t="shared" si="20"/>
        <v>11</v>
      </c>
      <c r="D122" s="43">
        <v>11</v>
      </c>
      <c r="E122" s="39" t="str">
        <f t="shared" si="21"/>
        <v>Opći prihodi i primici</v>
      </c>
      <c r="F122" s="43">
        <v>3232</v>
      </c>
      <c r="G122" s="39" t="str">
        <f t="shared" si="17"/>
        <v>Usluge tekućeg i investicijskog održavanja</v>
      </c>
      <c r="H122" s="200" t="s">
        <v>650</v>
      </c>
      <c r="I122" s="39" t="str">
        <f t="shared" si="18"/>
        <v>PROGRAMSKO FINANCIRANJE JAVNIH VISOKIH UČILIŠTA</v>
      </c>
      <c r="J122" s="39" t="str">
        <f t="shared" si="19"/>
        <v>0942</v>
      </c>
      <c r="K122" s="300">
        <v>18020</v>
      </c>
      <c r="L122" s="300">
        <v>18921</v>
      </c>
      <c r="M122" s="300">
        <v>19867</v>
      </c>
      <c r="N122" s="239"/>
      <c r="O122" t="str">
        <f>IF(C122="","",'OPĆI DIO'!$C$1)</f>
        <v>2217 SVEUČILIŠTE U RIJECI, PRAVNI FAKULTET</v>
      </c>
      <c r="P122" t="str">
        <f t="shared" si="22"/>
        <v>323</v>
      </c>
      <c r="Q122" t="str">
        <f t="shared" si="23"/>
        <v>32</v>
      </c>
      <c r="R122" t="str">
        <f t="shared" si="24"/>
        <v>11</v>
      </c>
      <c r="S122" t="str">
        <f t="shared" si="25"/>
        <v>94</v>
      </c>
      <c r="T122" t="str">
        <f t="shared" si="26"/>
        <v>3</v>
      </c>
      <c r="U122">
        <f t="shared" si="27"/>
        <v>11</v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66">
        <f t="shared" si="20"/>
        <v>11</v>
      </c>
      <c r="D123" s="43">
        <v>11</v>
      </c>
      <c r="E123" s="39" t="str">
        <f t="shared" si="21"/>
        <v>Opći prihodi i primici</v>
      </c>
      <c r="F123" s="43">
        <v>3233</v>
      </c>
      <c r="G123" s="39" t="str">
        <f t="shared" si="17"/>
        <v>Usluge promidžbe i informiranja</v>
      </c>
      <c r="H123" s="200" t="s">
        <v>650</v>
      </c>
      <c r="I123" s="39" t="str">
        <f t="shared" si="18"/>
        <v>PROGRAMSKO FINANCIRANJE JAVNIH VISOKIH UČILIŠTA</v>
      </c>
      <c r="J123" s="39" t="str">
        <f t="shared" si="19"/>
        <v>0942</v>
      </c>
      <c r="K123" s="300">
        <v>913</v>
      </c>
      <c r="L123" s="300">
        <v>959</v>
      </c>
      <c r="M123" s="300">
        <v>1007</v>
      </c>
      <c r="N123" s="239"/>
      <c r="O123" t="str">
        <f>IF(C123="","",'OPĆI DIO'!$C$1)</f>
        <v>2217 SVEUČILIŠTE U RIJECI, PRAVNI FAKULTET</v>
      </c>
      <c r="P123" t="str">
        <f t="shared" si="22"/>
        <v>323</v>
      </c>
      <c r="Q123" t="str">
        <f t="shared" si="23"/>
        <v>32</v>
      </c>
      <c r="R123" t="str">
        <f t="shared" si="24"/>
        <v>11</v>
      </c>
      <c r="S123" t="str">
        <f t="shared" si="25"/>
        <v>94</v>
      </c>
      <c r="T123" t="str">
        <f t="shared" si="26"/>
        <v>3</v>
      </c>
      <c r="U123">
        <f t="shared" si="27"/>
        <v>11</v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66">
        <f t="shared" si="20"/>
        <v>11</v>
      </c>
      <c r="D124" s="43">
        <v>11</v>
      </c>
      <c r="E124" s="39" t="str">
        <f t="shared" si="21"/>
        <v>Opći prihodi i primici</v>
      </c>
      <c r="F124" s="43">
        <v>3234</v>
      </c>
      <c r="G124" s="39" t="str">
        <f t="shared" si="17"/>
        <v>Komunalne usluge</v>
      </c>
      <c r="H124" s="200" t="s">
        <v>650</v>
      </c>
      <c r="I124" s="39" t="str">
        <f t="shared" si="18"/>
        <v>PROGRAMSKO FINANCIRANJE JAVNIH VISOKIH UČILIŠTA</v>
      </c>
      <c r="J124" s="39" t="str">
        <f t="shared" si="19"/>
        <v>0942</v>
      </c>
      <c r="K124" s="300">
        <v>10468</v>
      </c>
      <c r="L124" s="300">
        <v>10991</v>
      </c>
      <c r="M124" s="300">
        <v>11542</v>
      </c>
      <c r="N124" s="239"/>
      <c r="O124" t="str">
        <f>IF(C124="","",'OPĆI DIO'!$C$1)</f>
        <v>2217 SVEUČILIŠTE U RIJECI, PRAVNI FAKULTET</v>
      </c>
      <c r="P124" t="str">
        <f t="shared" si="22"/>
        <v>323</v>
      </c>
      <c r="Q124" t="str">
        <f t="shared" si="23"/>
        <v>32</v>
      </c>
      <c r="R124" t="str">
        <f t="shared" si="24"/>
        <v>11</v>
      </c>
      <c r="S124" t="str">
        <f t="shared" si="25"/>
        <v>94</v>
      </c>
      <c r="T124" t="str">
        <f t="shared" si="26"/>
        <v>3</v>
      </c>
      <c r="U124">
        <f t="shared" si="27"/>
        <v>11</v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66">
        <f t="shared" si="20"/>
        <v>11</v>
      </c>
      <c r="D125" s="43">
        <v>11</v>
      </c>
      <c r="E125" s="39" t="str">
        <f t="shared" si="21"/>
        <v>Opći prihodi i primici</v>
      </c>
      <c r="F125" s="43">
        <v>3235</v>
      </c>
      <c r="G125" s="39" t="str">
        <f t="shared" si="17"/>
        <v>Zakupnine i najamnine</v>
      </c>
      <c r="H125" s="200" t="s">
        <v>650</v>
      </c>
      <c r="I125" s="39" t="str">
        <f t="shared" si="18"/>
        <v>PROGRAMSKO FINANCIRANJE JAVNIH VISOKIH UČILIŠTA</v>
      </c>
      <c r="J125" s="39" t="str">
        <f t="shared" si="19"/>
        <v>0942</v>
      </c>
      <c r="K125" s="300">
        <v>3513</v>
      </c>
      <c r="L125" s="300">
        <v>3688</v>
      </c>
      <c r="M125" s="300">
        <v>3873</v>
      </c>
      <c r="N125" s="239"/>
      <c r="O125" t="str">
        <f>IF(C125="","",'OPĆI DIO'!$C$1)</f>
        <v>2217 SVEUČILIŠTE U RIJECI, PRAVNI FAKULTET</v>
      </c>
      <c r="P125" t="str">
        <f t="shared" si="22"/>
        <v>323</v>
      </c>
      <c r="Q125" t="str">
        <f t="shared" si="23"/>
        <v>32</v>
      </c>
      <c r="R125" t="str">
        <f t="shared" si="24"/>
        <v>11</v>
      </c>
      <c r="S125" t="str">
        <f t="shared" si="25"/>
        <v>94</v>
      </c>
      <c r="T125" t="str">
        <f t="shared" si="26"/>
        <v>3</v>
      </c>
      <c r="U125">
        <f t="shared" si="27"/>
        <v>11</v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66">
        <f t="shared" si="20"/>
        <v>11</v>
      </c>
      <c r="D126" s="43">
        <v>11</v>
      </c>
      <c r="E126" s="39" t="str">
        <f t="shared" si="21"/>
        <v>Opći prihodi i primici</v>
      </c>
      <c r="F126" s="43">
        <v>3236</v>
      </c>
      <c r="G126" s="39" t="str">
        <f t="shared" si="17"/>
        <v>Zdravstvene i veterinarske usluge</v>
      </c>
      <c r="H126" s="200" t="s">
        <v>650</v>
      </c>
      <c r="I126" s="39" t="str">
        <f t="shared" si="18"/>
        <v>PROGRAMSKO FINANCIRANJE JAVNIH VISOKIH UČILIŠTA</v>
      </c>
      <c r="J126" s="39" t="str">
        <f t="shared" si="19"/>
        <v>0942</v>
      </c>
      <c r="K126" s="300">
        <v>492</v>
      </c>
      <c r="L126" s="300">
        <v>516</v>
      </c>
      <c r="M126" s="300">
        <v>542</v>
      </c>
      <c r="N126" s="239"/>
      <c r="O126" t="str">
        <f>IF(C126="","",'OPĆI DIO'!$C$1)</f>
        <v>2217 SVEUČILIŠTE U RIJECI, PRAVNI FAKULTET</v>
      </c>
      <c r="P126" t="str">
        <f t="shared" si="22"/>
        <v>323</v>
      </c>
      <c r="Q126" t="str">
        <f t="shared" si="23"/>
        <v>32</v>
      </c>
      <c r="R126" t="str">
        <f t="shared" si="24"/>
        <v>11</v>
      </c>
      <c r="S126" t="str">
        <f t="shared" si="25"/>
        <v>94</v>
      </c>
      <c r="T126" t="str">
        <f t="shared" si="26"/>
        <v>3</v>
      </c>
      <c r="U126">
        <f t="shared" si="27"/>
        <v>11</v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66">
        <f t="shared" si="20"/>
        <v>11</v>
      </c>
      <c r="D127" s="43">
        <v>11</v>
      </c>
      <c r="E127" s="39" t="str">
        <f t="shared" si="21"/>
        <v>Opći prihodi i primici</v>
      </c>
      <c r="F127" s="43">
        <v>3237</v>
      </c>
      <c r="G127" s="39" t="str">
        <f t="shared" si="17"/>
        <v>Intelektualne i osobne usluge</v>
      </c>
      <c r="H127" s="200" t="s">
        <v>650</v>
      </c>
      <c r="I127" s="39" t="str">
        <f t="shared" si="18"/>
        <v>PROGRAMSKO FINANCIRANJE JAVNIH VISOKIH UČILIŠTA</v>
      </c>
      <c r="J127" s="39" t="str">
        <f t="shared" si="19"/>
        <v>0942</v>
      </c>
      <c r="K127" s="300">
        <v>1830</v>
      </c>
      <c r="L127" s="300">
        <v>1921</v>
      </c>
      <c r="M127" s="300">
        <v>2018</v>
      </c>
      <c r="N127" s="239"/>
      <c r="O127" t="str">
        <f>IF(C127="","",'OPĆI DIO'!$C$1)</f>
        <v>2217 SVEUČILIŠTE U RIJECI, PRAVNI FAKULTET</v>
      </c>
      <c r="P127" t="str">
        <f t="shared" si="22"/>
        <v>323</v>
      </c>
      <c r="Q127" t="str">
        <f t="shared" si="23"/>
        <v>32</v>
      </c>
      <c r="R127" t="str">
        <f t="shared" si="24"/>
        <v>11</v>
      </c>
      <c r="S127" t="str">
        <f t="shared" si="25"/>
        <v>94</v>
      </c>
      <c r="T127" t="str">
        <f t="shared" si="26"/>
        <v>3</v>
      </c>
      <c r="U127">
        <f t="shared" si="27"/>
        <v>11</v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66">
        <f t="shared" si="20"/>
        <v>11</v>
      </c>
      <c r="D128" s="43">
        <v>11</v>
      </c>
      <c r="E128" s="39" t="str">
        <f t="shared" si="21"/>
        <v>Opći prihodi i primici</v>
      </c>
      <c r="F128" s="43">
        <v>3238</v>
      </c>
      <c r="G128" s="39" t="str">
        <f t="shared" si="17"/>
        <v>Računalne usluge</v>
      </c>
      <c r="H128" s="200" t="s">
        <v>650</v>
      </c>
      <c r="I128" s="39" t="str">
        <f t="shared" si="18"/>
        <v>PROGRAMSKO FINANCIRANJE JAVNIH VISOKIH UČILIŠTA</v>
      </c>
      <c r="J128" s="39" t="str">
        <f t="shared" si="19"/>
        <v>0942</v>
      </c>
      <c r="K128" s="300">
        <v>2810</v>
      </c>
      <c r="L128" s="300">
        <v>2951</v>
      </c>
      <c r="M128" s="300">
        <v>3098</v>
      </c>
      <c r="N128" s="239"/>
      <c r="O128" t="str">
        <f>IF(C128="","",'OPĆI DIO'!$C$1)</f>
        <v>2217 SVEUČILIŠTE U RIJECI, PRAVNI FAKULTET</v>
      </c>
      <c r="P128" t="str">
        <f t="shared" si="22"/>
        <v>323</v>
      </c>
      <c r="Q128" t="str">
        <f t="shared" si="23"/>
        <v>32</v>
      </c>
      <c r="R128" t="str">
        <f t="shared" si="24"/>
        <v>11</v>
      </c>
      <c r="S128" t="str">
        <f t="shared" si="25"/>
        <v>94</v>
      </c>
      <c r="T128" t="str">
        <f t="shared" si="26"/>
        <v>3</v>
      </c>
      <c r="U128">
        <f t="shared" si="27"/>
        <v>11</v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66">
        <f t="shared" si="20"/>
        <v>11</v>
      </c>
      <c r="D129" s="43">
        <v>11</v>
      </c>
      <c r="E129" s="39" t="str">
        <f t="shared" si="21"/>
        <v>Opći prihodi i primici</v>
      </c>
      <c r="F129" s="43">
        <v>3239</v>
      </c>
      <c r="G129" s="39" t="str">
        <f t="shared" si="17"/>
        <v>Ostale usluge</v>
      </c>
      <c r="H129" s="200" t="s">
        <v>650</v>
      </c>
      <c r="I129" s="39" t="str">
        <f t="shared" si="18"/>
        <v>PROGRAMSKO FINANCIRANJE JAVNIH VISOKIH UČILIŠTA</v>
      </c>
      <c r="J129" s="39" t="str">
        <f t="shared" si="19"/>
        <v>0942</v>
      </c>
      <c r="K129" s="300">
        <v>15979</v>
      </c>
      <c r="L129" s="300">
        <v>16778</v>
      </c>
      <c r="M129" s="300">
        <v>17617</v>
      </c>
      <c r="N129" s="239"/>
      <c r="O129" t="str">
        <f>IF(C129="","",'OPĆI DIO'!$C$1)</f>
        <v>2217 SVEUČILIŠTE U RIJECI, PRAVNI FAKULTET</v>
      </c>
      <c r="P129" t="str">
        <f t="shared" si="22"/>
        <v>323</v>
      </c>
      <c r="Q129" t="str">
        <f t="shared" si="23"/>
        <v>32</v>
      </c>
      <c r="R129" t="str">
        <f t="shared" si="24"/>
        <v>11</v>
      </c>
      <c r="S129" t="str">
        <f t="shared" si="25"/>
        <v>94</v>
      </c>
      <c r="T129" t="str">
        <f t="shared" si="26"/>
        <v>3</v>
      </c>
      <c r="U129">
        <f t="shared" si="27"/>
        <v>11</v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66">
        <f t="shared" si="20"/>
        <v>11</v>
      </c>
      <c r="D130" s="43">
        <v>11</v>
      </c>
      <c r="E130" s="39" t="str">
        <f t="shared" si="21"/>
        <v>Opći prihodi i primici</v>
      </c>
      <c r="F130" s="43">
        <v>3241</v>
      </c>
      <c r="G130" s="39" t="str">
        <f t="shared" si="17"/>
        <v>Naknade troškova osobama izvan radnog odnosa</v>
      </c>
      <c r="H130" s="200" t="s">
        <v>650</v>
      </c>
      <c r="I130" s="39" t="str">
        <f t="shared" si="18"/>
        <v>PROGRAMSKO FINANCIRANJE JAVNIH VISOKIH UČILIŠTA</v>
      </c>
      <c r="J130" s="39" t="str">
        <f t="shared" si="19"/>
        <v>0942</v>
      </c>
      <c r="K130" s="300">
        <v>4215</v>
      </c>
      <c r="L130" s="300">
        <v>4426</v>
      </c>
      <c r="M130" s="300">
        <v>4647</v>
      </c>
      <c r="N130" s="239"/>
      <c r="O130" t="str">
        <f>IF(C130="","",'OPĆI DIO'!$C$1)</f>
        <v>2217 SVEUČILIŠTE U RIJECI, PRAVNI FAKULTET</v>
      </c>
      <c r="P130" t="str">
        <f t="shared" si="22"/>
        <v>324</v>
      </c>
      <c r="Q130" t="str">
        <f t="shared" si="23"/>
        <v>32</v>
      </c>
      <c r="R130" t="str">
        <f t="shared" si="24"/>
        <v>11</v>
      </c>
      <c r="S130" t="str">
        <f t="shared" si="25"/>
        <v>94</v>
      </c>
      <c r="T130" t="str">
        <f t="shared" si="26"/>
        <v>3</v>
      </c>
      <c r="U130">
        <f t="shared" si="27"/>
        <v>11</v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66">
        <f t="shared" si="20"/>
        <v>11</v>
      </c>
      <c r="D131" s="43">
        <v>11</v>
      </c>
      <c r="E131" s="39" t="str">
        <f t="shared" si="21"/>
        <v>Opći prihodi i primici</v>
      </c>
      <c r="F131" s="43">
        <v>3292</v>
      </c>
      <c r="G131" s="39" t="str">
        <f t="shared" ref="G131:G194" si="37">IFERROR(VLOOKUP(F131,$Y$5:$AA$129,2,FALSE),"")</f>
        <v>Premije osiguranja</v>
      </c>
      <c r="H131" s="200" t="s">
        <v>650</v>
      </c>
      <c r="I131" s="39" t="str">
        <f t="shared" ref="I131:I194" si="38">IFERROR(VLOOKUP(H131,$AE$6:$AF$353,2,FALSE),"")</f>
        <v>PROGRAMSKO FINANCIRANJE JAVNIH VISOKIH UČILIŠTA</v>
      </c>
      <c r="J131" s="39" t="str">
        <f t="shared" ref="J131:J194" si="39">IFERROR(VLOOKUP(H131,$AE$6:$AI$353,3,FALSE),"")</f>
        <v>0942</v>
      </c>
      <c r="K131" s="300">
        <v>2634</v>
      </c>
      <c r="L131" s="300">
        <v>2766</v>
      </c>
      <c r="M131" s="300">
        <v>2904</v>
      </c>
      <c r="N131" s="239"/>
      <c r="O131" t="str">
        <f>IF(C131="","",'OPĆI DIO'!$C$1)</f>
        <v>2217 SVEUČILIŠTE U RIJECI, PRAVNI FAKULTET</v>
      </c>
      <c r="P131" t="str">
        <f t="shared" si="22"/>
        <v>329</v>
      </c>
      <c r="Q131" t="str">
        <f t="shared" si="23"/>
        <v>32</v>
      </c>
      <c r="R131" t="str">
        <f t="shared" si="24"/>
        <v>11</v>
      </c>
      <c r="S131" t="str">
        <f t="shared" si="25"/>
        <v>94</v>
      </c>
      <c r="T131" t="str">
        <f t="shared" si="26"/>
        <v>3</v>
      </c>
      <c r="U131">
        <f t="shared" si="27"/>
        <v>11</v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66">
        <f t="shared" ref="C132:C195" si="40">IFERROR(VLOOKUP(D132,$V$6:$X$43,3,FALSE),"")</f>
        <v>11</v>
      </c>
      <c r="D132" s="43">
        <v>11</v>
      </c>
      <c r="E132" s="39" t="str">
        <f t="shared" ref="E132:E195" si="41">IFERROR(VLOOKUP(D132,$V$6:$W$43,2,FALSE),"")</f>
        <v>Opći prihodi i primici</v>
      </c>
      <c r="F132" s="43">
        <v>3431</v>
      </c>
      <c r="G132" s="39" t="str">
        <f t="shared" si="37"/>
        <v>Bankarske usluge i usluge platnog prometa</v>
      </c>
      <c r="H132" s="200" t="s">
        <v>650</v>
      </c>
      <c r="I132" s="39" t="str">
        <f t="shared" si="38"/>
        <v>PROGRAMSKO FINANCIRANJE JAVNIH VISOKIH UČILIŠTA</v>
      </c>
      <c r="J132" s="39" t="str">
        <f t="shared" si="39"/>
        <v>0942</v>
      </c>
      <c r="K132" s="300">
        <v>2950</v>
      </c>
      <c r="L132" s="300">
        <v>3098</v>
      </c>
      <c r="M132" s="300">
        <v>3253</v>
      </c>
      <c r="N132" s="239"/>
      <c r="O132" t="str">
        <f>IF(C132="","",'OPĆI DIO'!$C$1)</f>
        <v>2217 SVEUČILIŠTE U RIJECI, PRAVNI FAKULTET</v>
      </c>
      <c r="P132" t="str">
        <f t="shared" ref="P132:P195" si="42">LEFT(F132,3)</f>
        <v>343</v>
      </c>
      <c r="Q132" t="str">
        <f t="shared" ref="Q132:Q195" si="43">LEFT(F132,2)</f>
        <v>34</v>
      </c>
      <c r="R132" t="str">
        <f t="shared" ref="R132:R195" si="44">LEFT(C132,3)</f>
        <v>11</v>
      </c>
      <c r="S132" t="str">
        <f t="shared" ref="S132:S195" si="45">MID(J132,2,2)</f>
        <v>94</v>
      </c>
      <c r="T132" t="str">
        <f t="shared" ref="T132:T195" si="46">LEFT(F132,1)</f>
        <v>3</v>
      </c>
      <c r="U132">
        <f t="shared" ref="U132:U195" si="47">IFERROR(VLOOKUP(C132,$V$6:$X$34,3,FALSE),"")</f>
        <v>11</v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66">
        <f t="shared" si="40"/>
        <v>11</v>
      </c>
      <c r="D133" s="43">
        <v>11</v>
      </c>
      <c r="E133" s="39" t="str">
        <f t="shared" si="41"/>
        <v>Opći prihodi i primici</v>
      </c>
      <c r="F133" s="43">
        <v>3721</v>
      </c>
      <c r="G133" s="39" t="str">
        <f t="shared" si="37"/>
        <v>Naknade građanima i kućanstvima u novcu</v>
      </c>
      <c r="H133" s="200" t="s">
        <v>650</v>
      </c>
      <c r="I133" s="39" t="str">
        <f t="shared" si="38"/>
        <v>PROGRAMSKO FINANCIRANJE JAVNIH VISOKIH UČILIŠTA</v>
      </c>
      <c r="J133" s="39" t="str">
        <f t="shared" si="39"/>
        <v>0942</v>
      </c>
      <c r="K133" s="300">
        <v>843</v>
      </c>
      <c r="L133" s="300">
        <v>885</v>
      </c>
      <c r="M133" s="300">
        <v>929</v>
      </c>
      <c r="N133" s="239"/>
      <c r="O133" t="str">
        <f>IF(C133="","",'OPĆI DIO'!$C$1)</f>
        <v>2217 SVEUČILIŠTE U RIJECI, PRAVNI FAKULTET</v>
      </c>
      <c r="P133" t="str">
        <f t="shared" si="42"/>
        <v>372</v>
      </c>
      <c r="Q133" t="str">
        <f t="shared" si="43"/>
        <v>37</v>
      </c>
      <c r="R133" t="str">
        <f t="shared" si="44"/>
        <v>11</v>
      </c>
      <c r="S133" t="str">
        <f t="shared" si="45"/>
        <v>94</v>
      </c>
      <c r="T133" t="str">
        <f t="shared" si="46"/>
        <v>3</v>
      </c>
      <c r="U133">
        <f t="shared" si="47"/>
        <v>11</v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66">
        <f t="shared" si="40"/>
        <v>11</v>
      </c>
      <c r="D134" s="43">
        <v>11</v>
      </c>
      <c r="E134" s="39" t="str">
        <f t="shared" si="41"/>
        <v>Opći prihodi i primici</v>
      </c>
      <c r="F134" s="43">
        <v>4221</v>
      </c>
      <c r="G134" s="39" t="str">
        <f t="shared" si="37"/>
        <v>Uredska oprema i namještaj</v>
      </c>
      <c r="H134" s="200" t="s">
        <v>650</v>
      </c>
      <c r="I134" s="39" t="str">
        <f t="shared" si="38"/>
        <v>PROGRAMSKO FINANCIRANJE JAVNIH VISOKIH UČILIŠTA</v>
      </c>
      <c r="J134" s="39" t="str">
        <f t="shared" si="39"/>
        <v>0942</v>
      </c>
      <c r="K134" s="300">
        <v>7025</v>
      </c>
      <c r="L134" s="300">
        <v>7376</v>
      </c>
      <c r="M134" s="300">
        <v>7745</v>
      </c>
      <c r="N134" s="239"/>
      <c r="O134" t="str">
        <f>IF(C134="","",'OPĆI DIO'!$C$1)</f>
        <v>2217 SVEUČILIŠTE U RIJECI, PRAVNI FAKULTET</v>
      </c>
      <c r="P134" t="str">
        <f t="shared" si="42"/>
        <v>422</v>
      </c>
      <c r="Q134" t="str">
        <f t="shared" si="43"/>
        <v>42</v>
      </c>
      <c r="R134" t="str">
        <f t="shared" si="44"/>
        <v>11</v>
      </c>
      <c r="S134" t="str">
        <f t="shared" si="45"/>
        <v>94</v>
      </c>
      <c r="T134" t="str">
        <f t="shared" si="46"/>
        <v>4</v>
      </c>
      <c r="U134">
        <f t="shared" si="47"/>
        <v>11</v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66">
        <f t="shared" si="40"/>
        <v>11</v>
      </c>
      <c r="D135" s="43">
        <v>11</v>
      </c>
      <c r="E135" s="39" t="str">
        <f t="shared" si="41"/>
        <v>Opći prihodi i primici</v>
      </c>
      <c r="F135" s="43">
        <v>4241</v>
      </c>
      <c r="G135" s="39" t="str">
        <f t="shared" si="37"/>
        <v>Knjige</v>
      </c>
      <c r="H135" s="200" t="s">
        <v>650</v>
      </c>
      <c r="I135" s="39" t="str">
        <f t="shared" si="38"/>
        <v>PROGRAMSKO FINANCIRANJE JAVNIH VISOKIH UČILIŠTA</v>
      </c>
      <c r="J135" s="39" t="str">
        <f t="shared" si="39"/>
        <v>0942</v>
      </c>
      <c r="K135" s="300">
        <v>4215</v>
      </c>
      <c r="L135" s="300">
        <v>4426</v>
      </c>
      <c r="M135" s="300">
        <v>4647</v>
      </c>
      <c r="N135" s="239"/>
      <c r="O135" t="str">
        <f>IF(C135="","",'OPĆI DIO'!$C$1)</f>
        <v>2217 SVEUČILIŠTE U RIJECI, PRAVNI FAKULTET</v>
      </c>
      <c r="P135" t="str">
        <f t="shared" si="42"/>
        <v>424</v>
      </c>
      <c r="Q135" t="str">
        <f t="shared" si="43"/>
        <v>42</v>
      </c>
      <c r="R135" t="str">
        <f t="shared" si="44"/>
        <v>11</v>
      </c>
      <c r="S135" t="str">
        <f t="shared" si="45"/>
        <v>94</v>
      </c>
      <c r="T135" t="str">
        <f t="shared" si="46"/>
        <v>4</v>
      </c>
      <c r="U135">
        <f t="shared" si="47"/>
        <v>11</v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66">
        <f t="shared" si="40"/>
        <v>11</v>
      </c>
      <c r="D136" s="43">
        <v>11</v>
      </c>
      <c r="E136" s="39" t="str">
        <f t="shared" si="41"/>
        <v>Opći prihodi i primici</v>
      </c>
      <c r="F136" s="303">
        <v>3121</v>
      </c>
      <c r="G136" s="39" t="str">
        <f t="shared" si="37"/>
        <v>Ostali rashodi za zaposlene</v>
      </c>
      <c r="H136" s="200" t="s">
        <v>650</v>
      </c>
      <c r="I136" s="39" t="str">
        <f t="shared" si="38"/>
        <v>PROGRAMSKO FINANCIRANJE JAVNIH VISOKIH UČILIŠTA</v>
      </c>
      <c r="J136" s="39" t="str">
        <f t="shared" si="39"/>
        <v>0942</v>
      </c>
      <c r="K136" s="300">
        <v>5762</v>
      </c>
      <c r="L136" s="300">
        <v>6050</v>
      </c>
      <c r="M136" s="300">
        <v>6353</v>
      </c>
      <c r="N136" s="239"/>
      <c r="O136" t="str">
        <f>IF(C136="","",'OPĆI DIO'!$C$1)</f>
        <v>2217 SVEUČILIŠTE U RIJECI, PRAVNI FAKULTET</v>
      </c>
      <c r="P136" t="str">
        <f t="shared" si="42"/>
        <v>312</v>
      </c>
      <c r="Q136" t="str">
        <f t="shared" si="43"/>
        <v>31</v>
      </c>
      <c r="R136" t="str">
        <f t="shared" si="44"/>
        <v>11</v>
      </c>
      <c r="S136" t="str">
        <f t="shared" si="45"/>
        <v>94</v>
      </c>
      <c r="T136" t="str">
        <f t="shared" si="46"/>
        <v>3</v>
      </c>
      <c r="U136">
        <f t="shared" si="47"/>
        <v>11</v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66">
        <f t="shared" si="40"/>
        <v>11</v>
      </c>
      <c r="D137" s="43">
        <v>11</v>
      </c>
      <c r="E137" s="39" t="str">
        <f t="shared" si="41"/>
        <v>Opći prihodi i primici</v>
      </c>
      <c r="F137" s="303">
        <v>3211</v>
      </c>
      <c r="G137" s="39" t="str">
        <f t="shared" si="37"/>
        <v>Službena putovanja</v>
      </c>
      <c r="H137" s="200" t="s">
        <v>650</v>
      </c>
      <c r="I137" s="39" t="str">
        <f t="shared" si="38"/>
        <v>PROGRAMSKO FINANCIRANJE JAVNIH VISOKIH UČILIŠTA</v>
      </c>
      <c r="J137" s="39" t="str">
        <f t="shared" si="39"/>
        <v>0942</v>
      </c>
      <c r="K137" s="300">
        <v>8913</v>
      </c>
      <c r="L137" s="300">
        <v>9358</v>
      </c>
      <c r="M137" s="300">
        <v>9826</v>
      </c>
      <c r="N137" s="239"/>
      <c r="O137" t="str">
        <f>IF(C137="","",'OPĆI DIO'!$C$1)</f>
        <v>2217 SVEUČILIŠTE U RIJECI, PRAVNI FAKULTET</v>
      </c>
      <c r="P137" t="str">
        <f t="shared" si="42"/>
        <v>321</v>
      </c>
      <c r="Q137" t="str">
        <f t="shared" si="43"/>
        <v>32</v>
      </c>
      <c r="R137" t="str">
        <f t="shared" si="44"/>
        <v>11</v>
      </c>
      <c r="S137" t="str">
        <f t="shared" si="45"/>
        <v>94</v>
      </c>
      <c r="T137" t="str">
        <f t="shared" si="46"/>
        <v>3</v>
      </c>
      <c r="U137">
        <f t="shared" si="47"/>
        <v>11</v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66">
        <f t="shared" si="40"/>
        <v>11</v>
      </c>
      <c r="D138" s="43">
        <v>11</v>
      </c>
      <c r="E138" s="39" t="str">
        <f t="shared" si="41"/>
        <v>Opći prihodi i primici</v>
      </c>
      <c r="F138" s="303">
        <v>3213</v>
      </c>
      <c r="G138" s="39" t="str">
        <f t="shared" si="37"/>
        <v>Stručno usavršavanje zaposlenika</v>
      </c>
      <c r="H138" s="200" t="s">
        <v>650</v>
      </c>
      <c r="I138" s="39" t="str">
        <f t="shared" si="38"/>
        <v>PROGRAMSKO FINANCIRANJE JAVNIH VISOKIH UČILIŠTA</v>
      </c>
      <c r="J138" s="39" t="str">
        <f t="shared" si="39"/>
        <v>0942</v>
      </c>
      <c r="K138" s="300">
        <v>710</v>
      </c>
      <c r="L138" s="300">
        <v>746</v>
      </c>
      <c r="M138" s="300">
        <v>783</v>
      </c>
      <c r="N138" s="239"/>
      <c r="O138" t="str">
        <f>IF(C138="","",'OPĆI DIO'!$C$1)</f>
        <v>2217 SVEUČILIŠTE U RIJECI, PRAVNI FAKULTET</v>
      </c>
      <c r="P138" t="str">
        <f t="shared" si="42"/>
        <v>321</v>
      </c>
      <c r="Q138" t="str">
        <f t="shared" si="43"/>
        <v>32</v>
      </c>
      <c r="R138" t="str">
        <f t="shared" si="44"/>
        <v>11</v>
      </c>
      <c r="S138" t="str">
        <f t="shared" si="45"/>
        <v>94</v>
      </c>
      <c r="T138" t="str">
        <f t="shared" si="46"/>
        <v>3</v>
      </c>
      <c r="U138">
        <f t="shared" si="47"/>
        <v>11</v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66">
        <f t="shared" si="40"/>
        <v>11</v>
      </c>
      <c r="D139" s="43">
        <v>11</v>
      </c>
      <c r="E139" s="39" t="str">
        <f t="shared" si="41"/>
        <v>Opći prihodi i primici</v>
      </c>
      <c r="F139" s="303">
        <v>3214</v>
      </c>
      <c r="G139" s="39" t="str">
        <f t="shared" si="37"/>
        <v>Ostale naknade troškova zaposlenima</v>
      </c>
      <c r="H139" s="200" t="s">
        <v>650</v>
      </c>
      <c r="I139" s="39" t="str">
        <f t="shared" si="38"/>
        <v>PROGRAMSKO FINANCIRANJE JAVNIH VISOKIH UČILIŠTA</v>
      </c>
      <c r="J139" s="39" t="str">
        <f t="shared" si="39"/>
        <v>0942</v>
      </c>
      <c r="K139" s="300">
        <v>367</v>
      </c>
      <c r="L139" s="300">
        <v>386</v>
      </c>
      <c r="M139" s="300">
        <v>405</v>
      </c>
      <c r="N139" s="239"/>
      <c r="O139" t="str">
        <f>IF(C139="","",'OPĆI DIO'!$C$1)</f>
        <v>2217 SVEUČILIŠTE U RIJECI, PRAVNI FAKULTET</v>
      </c>
      <c r="P139" t="str">
        <f t="shared" si="42"/>
        <v>321</v>
      </c>
      <c r="Q139" t="str">
        <f t="shared" si="43"/>
        <v>32</v>
      </c>
      <c r="R139" t="str">
        <f t="shared" si="44"/>
        <v>11</v>
      </c>
      <c r="S139" t="str">
        <f t="shared" si="45"/>
        <v>94</v>
      </c>
      <c r="T139" t="str">
        <f t="shared" si="46"/>
        <v>3</v>
      </c>
      <c r="U139">
        <f t="shared" si="47"/>
        <v>11</v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66">
        <f t="shared" si="40"/>
        <v>11</v>
      </c>
      <c r="D140" s="43">
        <v>11</v>
      </c>
      <c r="E140" s="39" t="str">
        <f t="shared" si="41"/>
        <v>Opći prihodi i primici</v>
      </c>
      <c r="F140" s="303">
        <v>3221</v>
      </c>
      <c r="G140" s="39" t="str">
        <f t="shared" si="37"/>
        <v>Uredski materijal i ostali materijalni rashodi</v>
      </c>
      <c r="H140" s="200" t="s">
        <v>650</v>
      </c>
      <c r="I140" s="39" t="str">
        <f t="shared" si="38"/>
        <v>PROGRAMSKO FINANCIRANJE JAVNIH VISOKIH UČILIŠTA</v>
      </c>
      <c r="J140" s="39" t="str">
        <f t="shared" si="39"/>
        <v>0942</v>
      </c>
      <c r="K140" s="300">
        <v>3260</v>
      </c>
      <c r="L140" s="300">
        <v>3423</v>
      </c>
      <c r="M140" s="300">
        <v>3594</v>
      </c>
      <c r="N140" s="239"/>
      <c r="O140" t="str">
        <f>IF(C140="","",'OPĆI DIO'!$C$1)</f>
        <v>2217 SVEUČILIŠTE U RIJECI, PRAVNI FAKULTET</v>
      </c>
      <c r="P140" t="str">
        <f t="shared" si="42"/>
        <v>322</v>
      </c>
      <c r="Q140" t="str">
        <f t="shared" si="43"/>
        <v>32</v>
      </c>
      <c r="R140" t="str">
        <f t="shared" si="44"/>
        <v>11</v>
      </c>
      <c r="S140" t="str">
        <f t="shared" si="45"/>
        <v>94</v>
      </c>
      <c r="T140" t="str">
        <f t="shared" si="46"/>
        <v>3</v>
      </c>
      <c r="U140">
        <f t="shared" si="47"/>
        <v>11</v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66">
        <f t="shared" si="40"/>
        <v>11</v>
      </c>
      <c r="D141" s="43">
        <v>11</v>
      </c>
      <c r="E141" s="39" t="str">
        <f t="shared" si="41"/>
        <v>Opći prihodi i primici</v>
      </c>
      <c r="F141" s="303">
        <v>3233</v>
      </c>
      <c r="G141" s="39" t="str">
        <f t="shared" si="37"/>
        <v>Usluge promidžbe i informiranja</v>
      </c>
      <c r="H141" s="200" t="s">
        <v>650</v>
      </c>
      <c r="I141" s="39" t="str">
        <f t="shared" si="38"/>
        <v>PROGRAMSKO FINANCIRANJE JAVNIH VISOKIH UČILIŠTA</v>
      </c>
      <c r="J141" s="39" t="str">
        <f t="shared" si="39"/>
        <v>0942</v>
      </c>
      <c r="K141" s="300">
        <v>686</v>
      </c>
      <c r="L141" s="300">
        <v>720</v>
      </c>
      <c r="M141" s="300">
        <v>756</v>
      </c>
      <c r="N141" s="239"/>
      <c r="O141" t="str">
        <f>IF(C141="","",'OPĆI DIO'!$C$1)</f>
        <v>2217 SVEUČILIŠTE U RIJECI, PRAVNI FAKULTET</v>
      </c>
      <c r="P141" t="str">
        <f t="shared" si="42"/>
        <v>323</v>
      </c>
      <c r="Q141" t="str">
        <f t="shared" si="43"/>
        <v>32</v>
      </c>
      <c r="R141" t="str">
        <f t="shared" si="44"/>
        <v>11</v>
      </c>
      <c r="S141" t="str">
        <f t="shared" si="45"/>
        <v>94</v>
      </c>
      <c r="T141" t="str">
        <f t="shared" si="46"/>
        <v>3</v>
      </c>
      <c r="U141">
        <f t="shared" si="47"/>
        <v>11</v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66">
        <f t="shared" si="40"/>
        <v>11</v>
      </c>
      <c r="D142" s="43">
        <v>11</v>
      </c>
      <c r="E142" s="39" t="str">
        <f t="shared" si="41"/>
        <v>Opći prihodi i primici</v>
      </c>
      <c r="F142" s="303">
        <v>3235</v>
      </c>
      <c r="G142" s="39" t="str">
        <f t="shared" si="37"/>
        <v>Zakupnine i najamnine</v>
      </c>
      <c r="H142" s="200" t="s">
        <v>650</v>
      </c>
      <c r="I142" s="39" t="str">
        <f t="shared" si="38"/>
        <v>PROGRAMSKO FINANCIRANJE JAVNIH VISOKIH UČILIŠTA</v>
      </c>
      <c r="J142" s="39" t="str">
        <f t="shared" si="39"/>
        <v>0942</v>
      </c>
      <c r="K142" s="300">
        <v>1259</v>
      </c>
      <c r="L142" s="300">
        <v>1322</v>
      </c>
      <c r="M142" s="300">
        <v>1388</v>
      </c>
      <c r="N142" s="239"/>
      <c r="O142" t="str">
        <f>IF(C142="","",'OPĆI DIO'!$C$1)</f>
        <v>2217 SVEUČILIŠTE U RIJECI, PRAVNI FAKULTET</v>
      </c>
      <c r="P142" t="str">
        <f t="shared" si="42"/>
        <v>323</v>
      </c>
      <c r="Q142" t="str">
        <f t="shared" si="43"/>
        <v>32</v>
      </c>
      <c r="R142" t="str">
        <f t="shared" si="44"/>
        <v>11</v>
      </c>
      <c r="S142" t="str">
        <f t="shared" si="45"/>
        <v>94</v>
      </c>
      <c r="T142" t="str">
        <f t="shared" si="46"/>
        <v>3</v>
      </c>
      <c r="U142">
        <f t="shared" si="47"/>
        <v>11</v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66">
        <f t="shared" si="40"/>
        <v>11</v>
      </c>
      <c r="D143" s="43">
        <v>11</v>
      </c>
      <c r="E143" s="39" t="str">
        <f t="shared" si="41"/>
        <v>Opći prihodi i primici</v>
      </c>
      <c r="F143" s="303">
        <v>3237</v>
      </c>
      <c r="G143" s="39" t="str">
        <f t="shared" si="37"/>
        <v>Intelektualne i osobne usluge</v>
      </c>
      <c r="H143" s="200" t="s">
        <v>650</v>
      </c>
      <c r="I143" s="39" t="str">
        <f t="shared" si="38"/>
        <v>PROGRAMSKO FINANCIRANJE JAVNIH VISOKIH UČILIŠTA</v>
      </c>
      <c r="J143" s="39" t="str">
        <f t="shared" si="39"/>
        <v>0942</v>
      </c>
      <c r="K143" s="300">
        <v>4840</v>
      </c>
      <c r="L143" s="300">
        <v>5082</v>
      </c>
      <c r="M143" s="300">
        <v>5336</v>
      </c>
      <c r="N143" s="239"/>
      <c r="O143" t="str">
        <f>IF(C143="","",'OPĆI DIO'!$C$1)</f>
        <v>2217 SVEUČILIŠTE U RIJECI, PRAVNI FAKULTET</v>
      </c>
      <c r="P143" t="str">
        <f t="shared" si="42"/>
        <v>323</v>
      </c>
      <c r="Q143" t="str">
        <f t="shared" si="43"/>
        <v>32</v>
      </c>
      <c r="R143" t="str">
        <f t="shared" si="44"/>
        <v>11</v>
      </c>
      <c r="S143" t="str">
        <f t="shared" si="45"/>
        <v>94</v>
      </c>
      <c r="T143" t="str">
        <f t="shared" si="46"/>
        <v>3</v>
      </c>
      <c r="U143">
        <f t="shared" si="47"/>
        <v>11</v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66">
        <f t="shared" si="40"/>
        <v>11</v>
      </c>
      <c r="D144" s="43">
        <v>11</v>
      </c>
      <c r="E144" s="39" t="str">
        <f t="shared" si="41"/>
        <v>Opći prihodi i primici</v>
      </c>
      <c r="F144" s="303">
        <v>3238</v>
      </c>
      <c r="G144" s="39" t="str">
        <f t="shared" si="37"/>
        <v>Računalne usluge</v>
      </c>
      <c r="H144" s="200" t="s">
        <v>650</v>
      </c>
      <c r="I144" s="39" t="str">
        <f t="shared" si="38"/>
        <v>PROGRAMSKO FINANCIRANJE JAVNIH VISOKIH UČILIŠTA</v>
      </c>
      <c r="J144" s="39" t="str">
        <f t="shared" si="39"/>
        <v>0942</v>
      </c>
      <c r="K144" s="300">
        <v>710</v>
      </c>
      <c r="L144" s="300">
        <v>746</v>
      </c>
      <c r="M144" s="300">
        <v>783</v>
      </c>
      <c r="N144" s="239"/>
      <c r="O144" t="str">
        <f>IF(C144="","",'OPĆI DIO'!$C$1)</f>
        <v>2217 SVEUČILIŠTE U RIJECI, PRAVNI FAKULTET</v>
      </c>
      <c r="P144" t="str">
        <f t="shared" si="42"/>
        <v>323</v>
      </c>
      <c r="Q144" t="str">
        <f t="shared" si="43"/>
        <v>32</v>
      </c>
      <c r="R144" t="str">
        <f t="shared" si="44"/>
        <v>11</v>
      </c>
      <c r="S144" t="str">
        <f t="shared" si="45"/>
        <v>94</v>
      </c>
      <c r="T144" t="str">
        <f t="shared" si="46"/>
        <v>3</v>
      </c>
      <c r="U144">
        <f t="shared" si="47"/>
        <v>11</v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66">
        <f t="shared" si="40"/>
        <v>11</v>
      </c>
      <c r="D145" s="43">
        <v>11</v>
      </c>
      <c r="E145" s="39" t="str">
        <f t="shared" si="41"/>
        <v>Opći prihodi i primici</v>
      </c>
      <c r="F145" s="303">
        <v>3239</v>
      </c>
      <c r="G145" s="39" t="str">
        <f t="shared" si="37"/>
        <v>Ostale usluge</v>
      </c>
      <c r="H145" s="200" t="s">
        <v>650</v>
      </c>
      <c r="I145" s="39" t="str">
        <f t="shared" si="38"/>
        <v>PROGRAMSKO FINANCIRANJE JAVNIH VISOKIH UČILIŠTA</v>
      </c>
      <c r="J145" s="39" t="str">
        <f t="shared" si="39"/>
        <v>0942</v>
      </c>
      <c r="K145" s="300">
        <v>6142</v>
      </c>
      <c r="L145" s="300">
        <v>6449</v>
      </c>
      <c r="M145" s="300">
        <v>6772</v>
      </c>
      <c r="N145" s="239"/>
      <c r="O145" t="str">
        <f>IF(C145="","",'OPĆI DIO'!$C$1)</f>
        <v>2217 SVEUČILIŠTE U RIJECI, PRAVNI FAKULTET</v>
      </c>
      <c r="P145" t="str">
        <f t="shared" si="42"/>
        <v>323</v>
      </c>
      <c r="Q145" t="str">
        <f t="shared" si="43"/>
        <v>32</v>
      </c>
      <c r="R145" t="str">
        <f t="shared" si="44"/>
        <v>11</v>
      </c>
      <c r="S145" t="str">
        <f t="shared" si="45"/>
        <v>94</v>
      </c>
      <c r="T145" t="str">
        <f t="shared" si="46"/>
        <v>3</v>
      </c>
      <c r="U145">
        <f t="shared" si="47"/>
        <v>11</v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66">
        <f t="shared" si="40"/>
        <v>11</v>
      </c>
      <c r="D146" s="43">
        <v>11</v>
      </c>
      <c r="E146" s="39" t="str">
        <f t="shared" si="41"/>
        <v>Opći prihodi i primici</v>
      </c>
      <c r="F146" s="303">
        <v>3241</v>
      </c>
      <c r="G146" s="39" t="str">
        <f t="shared" si="37"/>
        <v>Naknade troškova osobama izvan radnog odnosa</v>
      </c>
      <c r="H146" s="200" t="s">
        <v>650</v>
      </c>
      <c r="I146" s="39" t="str">
        <f t="shared" si="38"/>
        <v>PROGRAMSKO FINANCIRANJE JAVNIH VISOKIH UČILIŠTA</v>
      </c>
      <c r="J146" s="39" t="str">
        <f t="shared" si="39"/>
        <v>0942</v>
      </c>
      <c r="K146" s="300">
        <v>1955</v>
      </c>
      <c r="L146" s="300">
        <v>2052</v>
      </c>
      <c r="M146" s="300">
        <v>2155</v>
      </c>
      <c r="N146" s="239"/>
      <c r="O146" t="str">
        <f>IF(C146="","",'OPĆI DIO'!$C$1)</f>
        <v>2217 SVEUČILIŠTE U RIJECI, PRAVNI FAKULTET</v>
      </c>
      <c r="P146" t="str">
        <f t="shared" si="42"/>
        <v>324</v>
      </c>
      <c r="Q146" t="str">
        <f t="shared" si="43"/>
        <v>32</v>
      </c>
      <c r="R146" t="str">
        <f t="shared" si="44"/>
        <v>11</v>
      </c>
      <c r="S146" t="str">
        <f t="shared" si="45"/>
        <v>94</v>
      </c>
      <c r="T146" t="str">
        <f t="shared" si="46"/>
        <v>3</v>
      </c>
      <c r="U146">
        <f t="shared" si="47"/>
        <v>11</v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66">
        <f t="shared" si="40"/>
        <v>11</v>
      </c>
      <c r="D147" s="43">
        <v>11</v>
      </c>
      <c r="E147" s="39" t="str">
        <f t="shared" si="41"/>
        <v>Opći prihodi i primici</v>
      </c>
      <c r="F147" s="303">
        <v>3292</v>
      </c>
      <c r="G147" s="39" t="str">
        <f t="shared" si="37"/>
        <v>Premije osiguranja</v>
      </c>
      <c r="H147" s="200" t="s">
        <v>650</v>
      </c>
      <c r="I147" s="39" t="str">
        <f t="shared" si="38"/>
        <v>PROGRAMSKO FINANCIRANJE JAVNIH VISOKIH UČILIŠTA</v>
      </c>
      <c r="J147" s="39" t="str">
        <f t="shared" si="39"/>
        <v>0942</v>
      </c>
      <c r="K147" s="300">
        <v>71</v>
      </c>
      <c r="L147" s="300">
        <v>75</v>
      </c>
      <c r="M147" s="300">
        <v>78</v>
      </c>
      <c r="N147" s="239"/>
      <c r="O147" t="str">
        <f>IF(C147="","",'OPĆI DIO'!$C$1)</f>
        <v>2217 SVEUČILIŠTE U RIJECI, PRAVNI FAKULTET</v>
      </c>
      <c r="P147" t="str">
        <f t="shared" si="42"/>
        <v>329</v>
      </c>
      <c r="Q147" t="str">
        <f t="shared" si="43"/>
        <v>32</v>
      </c>
      <c r="R147" t="str">
        <f t="shared" si="44"/>
        <v>11</v>
      </c>
      <c r="S147" t="str">
        <f t="shared" si="45"/>
        <v>94</v>
      </c>
      <c r="T147" t="str">
        <f t="shared" si="46"/>
        <v>3</v>
      </c>
      <c r="U147">
        <f t="shared" si="47"/>
        <v>11</v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66">
        <f t="shared" si="40"/>
        <v>11</v>
      </c>
      <c r="D148" s="43">
        <v>11</v>
      </c>
      <c r="E148" s="39" t="str">
        <f t="shared" si="41"/>
        <v>Opći prihodi i primici</v>
      </c>
      <c r="F148" s="303">
        <v>3293</v>
      </c>
      <c r="G148" s="39" t="str">
        <f t="shared" si="37"/>
        <v>Reprezentacija</v>
      </c>
      <c r="H148" s="200" t="s">
        <v>650</v>
      </c>
      <c r="I148" s="39" t="str">
        <f t="shared" si="38"/>
        <v>PROGRAMSKO FINANCIRANJE JAVNIH VISOKIH UČILIŠTA</v>
      </c>
      <c r="J148" s="39" t="str">
        <f t="shared" si="39"/>
        <v>0942</v>
      </c>
      <c r="K148" s="300">
        <v>4002</v>
      </c>
      <c r="L148" s="300">
        <v>4202</v>
      </c>
      <c r="M148" s="300">
        <v>4412</v>
      </c>
      <c r="N148" s="239"/>
      <c r="O148" t="str">
        <f>IF(C148="","",'OPĆI DIO'!$C$1)</f>
        <v>2217 SVEUČILIŠTE U RIJECI, PRAVNI FAKULTET</v>
      </c>
      <c r="P148" t="str">
        <f t="shared" si="42"/>
        <v>329</v>
      </c>
      <c r="Q148" t="str">
        <f t="shared" si="43"/>
        <v>32</v>
      </c>
      <c r="R148" t="str">
        <f t="shared" si="44"/>
        <v>11</v>
      </c>
      <c r="S148" t="str">
        <f t="shared" si="45"/>
        <v>94</v>
      </c>
      <c r="T148" t="str">
        <f t="shared" si="46"/>
        <v>3</v>
      </c>
      <c r="U148">
        <f t="shared" si="47"/>
        <v>11</v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66">
        <f t="shared" si="40"/>
        <v>11</v>
      </c>
      <c r="D149" s="43">
        <v>11</v>
      </c>
      <c r="E149" s="39" t="str">
        <f t="shared" si="41"/>
        <v>Opći prihodi i primici</v>
      </c>
      <c r="F149" s="303">
        <v>3299</v>
      </c>
      <c r="G149" s="39" t="str">
        <f t="shared" si="37"/>
        <v>Ostali nespomenuti rashodi poslovanja</v>
      </c>
      <c r="H149" s="200" t="s">
        <v>650</v>
      </c>
      <c r="I149" s="39" t="str">
        <f t="shared" si="38"/>
        <v>PROGRAMSKO FINANCIRANJE JAVNIH VISOKIH UČILIŠTA</v>
      </c>
      <c r="J149" s="39" t="str">
        <f t="shared" si="39"/>
        <v>0942</v>
      </c>
      <c r="K149" s="300">
        <v>213</v>
      </c>
      <c r="L149" s="300">
        <v>224</v>
      </c>
      <c r="M149" s="300">
        <v>235</v>
      </c>
      <c r="N149" s="239"/>
      <c r="O149" t="str">
        <f>IF(C149="","",'OPĆI DIO'!$C$1)</f>
        <v>2217 SVEUČILIŠTE U RIJECI, PRAVNI FAKULTET</v>
      </c>
      <c r="P149" t="str">
        <f t="shared" si="42"/>
        <v>329</v>
      </c>
      <c r="Q149" t="str">
        <f t="shared" si="43"/>
        <v>32</v>
      </c>
      <c r="R149" t="str">
        <f t="shared" si="44"/>
        <v>11</v>
      </c>
      <c r="S149" t="str">
        <f t="shared" si="45"/>
        <v>94</v>
      </c>
      <c r="T149" t="str">
        <f t="shared" si="46"/>
        <v>3</v>
      </c>
      <c r="U149">
        <f t="shared" si="47"/>
        <v>11</v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66">
        <f t="shared" si="40"/>
        <v>11</v>
      </c>
      <c r="D150" s="43">
        <v>11</v>
      </c>
      <c r="E150" s="39" t="str">
        <f t="shared" si="41"/>
        <v>Opći prihodi i primici</v>
      </c>
      <c r="F150" s="303">
        <v>3431</v>
      </c>
      <c r="G150" s="39" t="str">
        <f t="shared" si="37"/>
        <v>Bankarske usluge i usluge platnog prometa</v>
      </c>
      <c r="H150" s="200" t="s">
        <v>650</v>
      </c>
      <c r="I150" s="39" t="str">
        <f t="shared" si="38"/>
        <v>PROGRAMSKO FINANCIRANJE JAVNIH VISOKIH UČILIŠTA</v>
      </c>
      <c r="J150" s="39" t="str">
        <f t="shared" si="39"/>
        <v>0942</v>
      </c>
      <c r="K150" s="300">
        <v>72</v>
      </c>
      <c r="L150" s="300">
        <v>75</v>
      </c>
      <c r="M150" s="300">
        <v>78</v>
      </c>
      <c r="N150" s="239"/>
      <c r="O150" t="str">
        <f>IF(C150="","",'OPĆI DIO'!$C$1)</f>
        <v>2217 SVEUČILIŠTE U RIJECI, PRAVNI FAKULTET</v>
      </c>
      <c r="P150" t="str">
        <f t="shared" si="42"/>
        <v>343</v>
      </c>
      <c r="Q150" t="str">
        <f t="shared" si="43"/>
        <v>34</v>
      </c>
      <c r="R150" t="str">
        <f t="shared" si="44"/>
        <v>11</v>
      </c>
      <c r="S150" t="str">
        <f t="shared" si="45"/>
        <v>94</v>
      </c>
      <c r="T150" t="str">
        <f t="shared" si="46"/>
        <v>3</v>
      </c>
      <c r="U150">
        <f t="shared" si="47"/>
        <v>11</v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66">
        <f t="shared" si="40"/>
        <v>11</v>
      </c>
      <c r="D151" s="43">
        <v>11</v>
      </c>
      <c r="E151" s="39" t="str">
        <f t="shared" si="41"/>
        <v>Opći prihodi i primici</v>
      </c>
      <c r="F151" s="303">
        <v>4221</v>
      </c>
      <c r="G151" s="39" t="str">
        <f t="shared" si="37"/>
        <v>Uredska oprema i namještaj</v>
      </c>
      <c r="H151" s="200" t="s">
        <v>650</v>
      </c>
      <c r="I151" s="39" t="str">
        <f t="shared" si="38"/>
        <v>PROGRAMSKO FINANCIRANJE JAVNIH VISOKIH UČILIŠTA</v>
      </c>
      <c r="J151" s="39" t="str">
        <f t="shared" si="39"/>
        <v>0942</v>
      </c>
      <c r="K151" s="300">
        <v>1421</v>
      </c>
      <c r="L151" s="300">
        <v>1492</v>
      </c>
      <c r="M151" s="300">
        <v>1567</v>
      </c>
      <c r="N151" s="239"/>
      <c r="O151" t="str">
        <f>IF(C151="","",'OPĆI DIO'!$C$1)</f>
        <v>2217 SVEUČILIŠTE U RIJECI, PRAVNI FAKULTET</v>
      </c>
      <c r="P151" t="str">
        <f t="shared" si="42"/>
        <v>422</v>
      </c>
      <c r="Q151" t="str">
        <f t="shared" si="43"/>
        <v>42</v>
      </c>
      <c r="R151" t="str">
        <f t="shared" si="44"/>
        <v>11</v>
      </c>
      <c r="S151" t="str">
        <f t="shared" si="45"/>
        <v>94</v>
      </c>
      <c r="T151" t="str">
        <f t="shared" si="46"/>
        <v>4</v>
      </c>
      <c r="U151">
        <f t="shared" si="47"/>
        <v>11</v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66">
        <f t="shared" si="40"/>
        <v>11</v>
      </c>
      <c r="D152" s="43">
        <v>11</v>
      </c>
      <c r="E152" s="39" t="str">
        <f t="shared" si="41"/>
        <v>Opći prihodi i primici</v>
      </c>
      <c r="F152" s="303">
        <v>4222</v>
      </c>
      <c r="G152" s="39" t="str">
        <f t="shared" si="37"/>
        <v>Komunikacijska oprema</v>
      </c>
      <c r="H152" s="200" t="s">
        <v>650</v>
      </c>
      <c r="I152" s="39" t="str">
        <f t="shared" si="38"/>
        <v>PROGRAMSKO FINANCIRANJE JAVNIH VISOKIH UČILIŠTA</v>
      </c>
      <c r="J152" s="39" t="str">
        <f t="shared" si="39"/>
        <v>0942</v>
      </c>
      <c r="K152" s="300">
        <v>355</v>
      </c>
      <c r="L152" s="300">
        <v>373</v>
      </c>
      <c r="M152" s="300">
        <v>392</v>
      </c>
      <c r="N152" s="239"/>
      <c r="O152" t="str">
        <f>IF(C152="","",'OPĆI DIO'!$C$1)</f>
        <v>2217 SVEUČILIŠTE U RIJECI, PRAVNI FAKULTET</v>
      </c>
      <c r="P152" t="str">
        <f t="shared" si="42"/>
        <v>422</v>
      </c>
      <c r="Q152" t="str">
        <f t="shared" si="43"/>
        <v>42</v>
      </c>
      <c r="R152" t="str">
        <f t="shared" si="44"/>
        <v>11</v>
      </c>
      <c r="S152" t="str">
        <f t="shared" si="45"/>
        <v>94</v>
      </c>
      <c r="T152" t="str">
        <f t="shared" si="46"/>
        <v>4</v>
      </c>
      <c r="U152">
        <f t="shared" si="47"/>
        <v>11</v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66">
        <f t="shared" si="40"/>
        <v>11</v>
      </c>
      <c r="D153" s="43">
        <v>11</v>
      </c>
      <c r="E153" s="39" t="str">
        <f t="shared" si="41"/>
        <v>Opći prihodi i primici</v>
      </c>
      <c r="F153" s="304">
        <v>4241</v>
      </c>
      <c r="G153" s="39" t="str">
        <f t="shared" si="37"/>
        <v>Knjige</v>
      </c>
      <c r="H153" s="200" t="s">
        <v>650</v>
      </c>
      <c r="I153" s="39" t="str">
        <f t="shared" si="38"/>
        <v>PROGRAMSKO FINANCIRANJE JAVNIH VISOKIH UČILIŠTA</v>
      </c>
      <c r="J153" s="39" t="str">
        <f t="shared" si="39"/>
        <v>0942</v>
      </c>
      <c r="K153" s="300">
        <v>425</v>
      </c>
      <c r="L153" s="300">
        <v>446</v>
      </c>
      <c r="M153" s="300">
        <v>469</v>
      </c>
      <c r="N153" s="239"/>
      <c r="O153" t="str">
        <f>IF(C153="","",'OPĆI DIO'!$C$1)</f>
        <v>2217 SVEUČILIŠTE U RIJECI, PRAVNI FAKULTET</v>
      </c>
      <c r="P153" t="str">
        <f t="shared" si="42"/>
        <v>424</v>
      </c>
      <c r="Q153" t="str">
        <f t="shared" si="43"/>
        <v>42</v>
      </c>
      <c r="R153" t="str">
        <f t="shared" si="44"/>
        <v>11</v>
      </c>
      <c r="S153" t="str">
        <f t="shared" si="45"/>
        <v>94</v>
      </c>
      <c r="T153" t="str">
        <f t="shared" si="46"/>
        <v>4</v>
      </c>
      <c r="U153">
        <f t="shared" si="47"/>
        <v>11</v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66">
        <f t="shared" si="40"/>
        <v>11</v>
      </c>
      <c r="D154" s="43">
        <v>11</v>
      </c>
      <c r="E154" s="39" t="str">
        <f t="shared" si="41"/>
        <v>Opći prihodi i primici</v>
      </c>
      <c r="F154" s="305">
        <v>4262</v>
      </c>
      <c r="G154" s="39" t="str">
        <f t="shared" si="37"/>
        <v>Ulaganja u računalne programe</v>
      </c>
      <c r="H154" s="200" t="s">
        <v>650</v>
      </c>
      <c r="I154" s="39" t="str">
        <f t="shared" si="38"/>
        <v>PROGRAMSKO FINANCIRANJE JAVNIH VISOKIH UČILIŠTA</v>
      </c>
      <c r="J154" s="39" t="str">
        <f t="shared" si="39"/>
        <v>0942</v>
      </c>
      <c r="K154" s="300">
        <v>710</v>
      </c>
      <c r="L154" s="300">
        <v>746</v>
      </c>
      <c r="M154" s="300">
        <v>783</v>
      </c>
      <c r="N154" s="239"/>
      <c r="O154" t="str">
        <f>IF(C154="","",'OPĆI DIO'!$C$1)</f>
        <v>2217 SVEUČILIŠTE U RIJECI, PRAVNI FAKULTET</v>
      </c>
      <c r="P154" t="str">
        <f t="shared" si="42"/>
        <v>426</v>
      </c>
      <c r="Q154" t="str">
        <f t="shared" si="43"/>
        <v>42</v>
      </c>
      <c r="R154" t="str">
        <f t="shared" si="44"/>
        <v>11</v>
      </c>
      <c r="S154" t="str">
        <f t="shared" si="45"/>
        <v>94</v>
      </c>
      <c r="T154" t="str">
        <f t="shared" si="46"/>
        <v>4</v>
      </c>
      <c r="U154">
        <f t="shared" si="47"/>
        <v>11</v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66">
        <f t="shared" si="40"/>
        <v>51</v>
      </c>
      <c r="D155" s="43">
        <v>51000</v>
      </c>
      <c r="E155" s="39" t="str">
        <f t="shared" si="41"/>
        <v>51000 Programi Unije – raspoloživ predujam</v>
      </c>
      <c r="F155" s="81">
        <v>3211</v>
      </c>
      <c r="G155" s="39" t="str">
        <f t="shared" si="37"/>
        <v>Službena putovanja</v>
      </c>
      <c r="H155" s="74" t="s">
        <v>655</v>
      </c>
      <c r="I155" s="39" t="str">
        <f t="shared" si="38"/>
        <v>PROGRAMSKO I OSTALO FINANCIRANJE JAVNIH VISOKIH UČILIŠTA – IZ EVIDENCIJSKIH PRIHODA</v>
      </c>
      <c r="J155" s="39" t="str">
        <f t="shared" si="39"/>
        <v>0942</v>
      </c>
      <c r="K155" s="73">
        <v>300</v>
      </c>
      <c r="L155" s="73">
        <v>200</v>
      </c>
      <c r="M155" s="73">
        <v>0</v>
      </c>
      <c r="N155" s="239"/>
      <c r="O155" t="str">
        <f>IF(C155="","",'OPĆI DIO'!$C$1)</f>
        <v>2217 SVEUČILIŠTE U RIJECI, PRAVNI FAKULTET</v>
      </c>
      <c r="P155" t="str">
        <f t="shared" si="42"/>
        <v>321</v>
      </c>
      <c r="Q155" t="str">
        <f t="shared" si="43"/>
        <v>32</v>
      </c>
      <c r="R155" t="str">
        <f t="shared" si="44"/>
        <v>51</v>
      </c>
      <c r="S155" t="str">
        <f t="shared" si="45"/>
        <v>94</v>
      </c>
      <c r="T155" t="str">
        <f t="shared" si="46"/>
        <v>3</v>
      </c>
      <c r="U155" t="str">
        <f t="shared" si="47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66">
        <f t="shared" si="40"/>
        <v>51</v>
      </c>
      <c r="D156" s="43">
        <v>51000</v>
      </c>
      <c r="E156" s="39" t="str">
        <f t="shared" si="41"/>
        <v>51000 Programi Unije – raspoloživ predujam</v>
      </c>
      <c r="F156" s="81">
        <v>3221</v>
      </c>
      <c r="G156" s="39" t="str">
        <f t="shared" si="37"/>
        <v>Uredski materijal i ostali materijalni rashodi</v>
      </c>
      <c r="H156" s="74" t="s">
        <v>655</v>
      </c>
      <c r="I156" s="39" t="str">
        <f t="shared" si="38"/>
        <v>PROGRAMSKO I OSTALO FINANCIRANJE JAVNIH VISOKIH UČILIŠTA – IZ EVIDENCIJSKIH PRIHODA</v>
      </c>
      <c r="J156" s="39" t="str">
        <f t="shared" si="39"/>
        <v>0942</v>
      </c>
      <c r="K156" s="73">
        <v>1300</v>
      </c>
      <c r="L156" s="73">
        <v>700</v>
      </c>
      <c r="M156" s="73">
        <v>0</v>
      </c>
      <c r="N156" s="239"/>
      <c r="O156" t="str">
        <f>IF(C156="","",'OPĆI DIO'!$C$1)</f>
        <v>2217 SVEUČILIŠTE U RIJECI, PRAVNI FAKULTET</v>
      </c>
      <c r="P156" t="str">
        <f t="shared" si="42"/>
        <v>322</v>
      </c>
      <c r="Q156" t="str">
        <f t="shared" si="43"/>
        <v>32</v>
      </c>
      <c r="R156" t="str">
        <f t="shared" si="44"/>
        <v>51</v>
      </c>
      <c r="S156" t="str">
        <f t="shared" si="45"/>
        <v>94</v>
      </c>
      <c r="T156" t="str">
        <f t="shared" si="46"/>
        <v>3</v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66">
        <f t="shared" si="40"/>
        <v>51</v>
      </c>
      <c r="D157" s="43">
        <v>51000</v>
      </c>
      <c r="E157" s="39" t="str">
        <f t="shared" si="41"/>
        <v>51000 Programi Unije – raspoloživ predujam</v>
      </c>
      <c r="F157" s="81">
        <v>3233</v>
      </c>
      <c r="G157" s="39" t="str">
        <f t="shared" si="37"/>
        <v>Usluge promidžbe i informiranja</v>
      </c>
      <c r="H157" s="74" t="s">
        <v>655</v>
      </c>
      <c r="I157" s="39" t="str">
        <f t="shared" si="38"/>
        <v>PROGRAMSKO I OSTALO FINANCIRANJE JAVNIH VISOKIH UČILIŠTA – IZ EVIDENCIJSKIH PRIHODA</v>
      </c>
      <c r="J157" s="39" t="str">
        <f t="shared" si="39"/>
        <v>0942</v>
      </c>
      <c r="K157" s="73">
        <v>300</v>
      </c>
      <c r="L157" s="73">
        <v>200</v>
      </c>
      <c r="M157" s="73">
        <v>0</v>
      </c>
      <c r="N157" s="239"/>
      <c r="O157" t="str">
        <f>IF(C157="","",'OPĆI DIO'!$C$1)</f>
        <v>2217 SVEUČILIŠTE U RIJECI, PRAVNI FAKULTET</v>
      </c>
      <c r="P157" t="str">
        <f t="shared" si="42"/>
        <v>323</v>
      </c>
      <c r="Q157" t="str">
        <f t="shared" si="43"/>
        <v>32</v>
      </c>
      <c r="R157" t="str">
        <f t="shared" si="44"/>
        <v>51</v>
      </c>
      <c r="S157" t="str">
        <f t="shared" si="45"/>
        <v>94</v>
      </c>
      <c r="T157" t="str">
        <f t="shared" si="46"/>
        <v>3</v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66">
        <f t="shared" si="40"/>
        <v>51</v>
      </c>
      <c r="D158" s="43">
        <v>51000</v>
      </c>
      <c r="E158" s="39" t="str">
        <f t="shared" si="41"/>
        <v>51000 Programi Unije – raspoloživ predujam</v>
      </c>
      <c r="F158" s="81">
        <v>3235</v>
      </c>
      <c r="G158" s="39" t="str">
        <f t="shared" si="37"/>
        <v>Zakupnine i najamnine</v>
      </c>
      <c r="H158" s="74" t="s">
        <v>655</v>
      </c>
      <c r="I158" s="39" t="str">
        <f t="shared" si="38"/>
        <v>PROGRAMSKO I OSTALO FINANCIRANJE JAVNIH VISOKIH UČILIŠTA – IZ EVIDENCIJSKIH PRIHODA</v>
      </c>
      <c r="J158" s="39" t="str">
        <f t="shared" si="39"/>
        <v>0942</v>
      </c>
      <c r="K158" s="73">
        <v>300</v>
      </c>
      <c r="L158" s="73">
        <v>200</v>
      </c>
      <c r="M158" s="73">
        <v>0</v>
      </c>
      <c r="N158" s="239"/>
      <c r="O158" t="str">
        <f>IF(C158="","",'OPĆI DIO'!$C$1)</f>
        <v>2217 SVEUČILIŠTE U RIJECI, PRAVNI FAKULTET</v>
      </c>
      <c r="P158" t="str">
        <f t="shared" si="42"/>
        <v>323</v>
      </c>
      <c r="Q158" t="str">
        <f t="shared" si="43"/>
        <v>32</v>
      </c>
      <c r="R158" t="str">
        <f t="shared" si="44"/>
        <v>51</v>
      </c>
      <c r="S158" t="str">
        <f t="shared" si="45"/>
        <v>94</v>
      </c>
      <c r="T158" t="str">
        <f t="shared" si="46"/>
        <v>3</v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66">
        <f t="shared" si="40"/>
        <v>51</v>
      </c>
      <c r="D159" s="43">
        <v>51000</v>
      </c>
      <c r="E159" s="39" t="str">
        <f t="shared" si="41"/>
        <v>51000 Programi Unije – raspoloživ predujam</v>
      </c>
      <c r="F159" s="81">
        <v>3237</v>
      </c>
      <c r="G159" s="39" t="str">
        <f t="shared" si="37"/>
        <v>Intelektualne i osobne usluge</v>
      </c>
      <c r="H159" s="74" t="s">
        <v>655</v>
      </c>
      <c r="I159" s="39" t="str">
        <f t="shared" si="38"/>
        <v>PROGRAMSKO I OSTALO FINANCIRANJE JAVNIH VISOKIH UČILIŠTA – IZ EVIDENCIJSKIH PRIHODA</v>
      </c>
      <c r="J159" s="39" t="str">
        <f t="shared" si="39"/>
        <v>0942</v>
      </c>
      <c r="K159" s="73">
        <v>1000</v>
      </c>
      <c r="L159" s="73">
        <v>500</v>
      </c>
      <c r="M159" s="73">
        <v>0</v>
      </c>
      <c r="N159" s="239"/>
      <c r="O159" t="str">
        <f>IF(C159="","",'OPĆI DIO'!$C$1)</f>
        <v>2217 SVEUČILIŠTE U RIJECI, PRAVNI FAKULTET</v>
      </c>
      <c r="P159" t="str">
        <f t="shared" si="42"/>
        <v>323</v>
      </c>
      <c r="Q159" t="str">
        <f t="shared" si="43"/>
        <v>32</v>
      </c>
      <c r="R159" t="str">
        <f t="shared" si="44"/>
        <v>51</v>
      </c>
      <c r="S159" t="str">
        <f t="shared" si="45"/>
        <v>94</v>
      </c>
      <c r="T159" t="str">
        <f t="shared" si="46"/>
        <v>3</v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>08006</v>
      </c>
      <c r="B160" s="39" t="str">
        <f>IF(C160="","",VLOOKUP('OPĆI DIO'!$C$1,'OPĆI DIO'!$N$4:$W$137,9,FALSE))</f>
        <v>Sveučilišta i veleučilišta u Republici Hrvatskoj</v>
      </c>
      <c r="C160" s="266">
        <f t="shared" si="40"/>
        <v>51</v>
      </c>
      <c r="D160" s="43">
        <v>51000</v>
      </c>
      <c r="E160" s="39" t="str">
        <f t="shared" si="41"/>
        <v>51000 Programi Unije – raspoloživ predujam</v>
      </c>
      <c r="F160" s="81">
        <v>3238</v>
      </c>
      <c r="G160" s="39" t="str">
        <f t="shared" si="37"/>
        <v>Računalne usluge</v>
      </c>
      <c r="H160" s="74" t="s">
        <v>655</v>
      </c>
      <c r="I160" s="39" t="str">
        <f t="shared" si="38"/>
        <v>PROGRAMSKO I OSTALO FINANCIRANJE JAVNIH VISOKIH UČILIŠTA – IZ EVIDENCIJSKIH PRIHODA</v>
      </c>
      <c r="J160" s="39" t="str">
        <f t="shared" si="39"/>
        <v>0942</v>
      </c>
      <c r="K160" s="73">
        <v>650</v>
      </c>
      <c r="L160" s="73">
        <v>350</v>
      </c>
      <c r="M160" s="73">
        <v>0</v>
      </c>
      <c r="N160" s="239"/>
      <c r="O160" t="str">
        <f>IF(C160="","",'OPĆI DIO'!$C$1)</f>
        <v>2217 SVEUČILIŠTE U RIJECI, PRAVNI FAKULTET</v>
      </c>
      <c r="P160" t="str">
        <f t="shared" si="42"/>
        <v>323</v>
      </c>
      <c r="Q160" t="str">
        <f t="shared" si="43"/>
        <v>32</v>
      </c>
      <c r="R160" t="str">
        <f t="shared" si="44"/>
        <v>51</v>
      </c>
      <c r="S160" t="str">
        <f t="shared" si="45"/>
        <v>94</v>
      </c>
      <c r="T160" t="str">
        <f t="shared" si="46"/>
        <v>3</v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>08006</v>
      </c>
      <c r="B161" s="39" t="str">
        <f>IF(C161="","",VLOOKUP('OPĆI DIO'!$C$1,'OPĆI DIO'!$N$4:$W$137,9,FALSE))</f>
        <v>Sveučilišta i veleučilišta u Republici Hrvatskoj</v>
      </c>
      <c r="C161" s="266">
        <f t="shared" si="40"/>
        <v>51</v>
      </c>
      <c r="D161" s="43">
        <v>51000</v>
      </c>
      <c r="E161" s="39" t="str">
        <f t="shared" si="41"/>
        <v>51000 Programi Unije – raspoloživ predujam</v>
      </c>
      <c r="F161" s="81">
        <v>3241</v>
      </c>
      <c r="G161" s="39" t="str">
        <f t="shared" si="37"/>
        <v>Naknade troškova osobama izvan radnog odnosa</v>
      </c>
      <c r="H161" s="74" t="s">
        <v>655</v>
      </c>
      <c r="I161" s="39" t="str">
        <f t="shared" si="38"/>
        <v>PROGRAMSKO I OSTALO FINANCIRANJE JAVNIH VISOKIH UČILIŠTA – IZ EVIDENCIJSKIH PRIHODA</v>
      </c>
      <c r="J161" s="39" t="str">
        <f t="shared" si="39"/>
        <v>0942</v>
      </c>
      <c r="K161" s="73">
        <v>1000</v>
      </c>
      <c r="L161" s="73">
        <v>500</v>
      </c>
      <c r="M161" s="73">
        <v>0</v>
      </c>
      <c r="N161" s="239"/>
      <c r="O161" t="str">
        <f>IF(C161="","",'OPĆI DIO'!$C$1)</f>
        <v>2217 SVEUČILIŠTE U RIJECI, PRAVNI FAKULTET</v>
      </c>
      <c r="P161" t="str">
        <f t="shared" si="42"/>
        <v>324</v>
      </c>
      <c r="Q161" t="str">
        <f t="shared" si="43"/>
        <v>32</v>
      </c>
      <c r="R161" t="str">
        <f t="shared" si="44"/>
        <v>51</v>
      </c>
      <c r="S161" t="str">
        <f t="shared" si="45"/>
        <v>94</v>
      </c>
      <c r="T161" t="str">
        <f t="shared" si="46"/>
        <v>3</v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>08006</v>
      </c>
      <c r="B162" s="39" t="str">
        <f>IF(C162="","",VLOOKUP('OPĆI DIO'!$C$1,'OPĆI DIO'!$N$4:$W$137,9,FALSE))</f>
        <v>Sveučilišta i veleučilišta u Republici Hrvatskoj</v>
      </c>
      <c r="C162" s="266">
        <f t="shared" si="40"/>
        <v>51</v>
      </c>
      <c r="D162" s="43">
        <v>51000</v>
      </c>
      <c r="E162" s="39" t="str">
        <f t="shared" si="41"/>
        <v>51000 Programi Unije – raspoloživ predujam</v>
      </c>
      <c r="F162" s="81">
        <v>3293</v>
      </c>
      <c r="G162" s="39" t="str">
        <f t="shared" si="37"/>
        <v>Reprezentacija</v>
      </c>
      <c r="H162" s="74" t="s">
        <v>655</v>
      </c>
      <c r="I162" s="39" t="str">
        <f t="shared" si="38"/>
        <v>PROGRAMSKO I OSTALO FINANCIRANJE JAVNIH VISOKIH UČILIŠTA – IZ EVIDENCIJSKIH PRIHODA</v>
      </c>
      <c r="J162" s="39" t="str">
        <f t="shared" si="39"/>
        <v>0942</v>
      </c>
      <c r="K162" s="73">
        <v>1000</v>
      </c>
      <c r="L162" s="73">
        <v>500</v>
      </c>
      <c r="M162" s="73">
        <v>0</v>
      </c>
      <c r="N162" s="239"/>
      <c r="O162" t="str">
        <f>IF(C162="","",'OPĆI DIO'!$C$1)</f>
        <v>2217 SVEUČILIŠTE U RIJECI, PRAVNI FAKULTET</v>
      </c>
      <c r="P162" t="str">
        <f t="shared" si="42"/>
        <v>329</v>
      </c>
      <c r="Q162" t="str">
        <f t="shared" si="43"/>
        <v>32</v>
      </c>
      <c r="R162" t="str">
        <f t="shared" si="44"/>
        <v>51</v>
      </c>
      <c r="S162" t="str">
        <f t="shared" si="45"/>
        <v>94</v>
      </c>
      <c r="T162" t="str">
        <f t="shared" si="46"/>
        <v>3</v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>08006</v>
      </c>
      <c r="B163" s="39" t="str">
        <f>IF(C163="","",VLOOKUP('OPĆI DIO'!$C$1,'OPĆI DIO'!$N$4:$W$137,9,FALSE))</f>
        <v>Sveučilišta i veleučilišta u Republici Hrvatskoj</v>
      </c>
      <c r="C163" s="266">
        <f t="shared" si="40"/>
        <v>51</v>
      </c>
      <c r="D163" s="43">
        <v>51000</v>
      </c>
      <c r="E163" s="39" t="str">
        <f t="shared" si="41"/>
        <v>51000 Programi Unije – raspoloživ predujam</v>
      </c>
      <c r="F163" s="81">
        <v>4241</v>
      </c>
      <c r="G163" s="39" t="str">
        <f t="shared" si="37"/>
        <v>Knjige</v>
      </c>
      <c r="H163" s="74" t="s">
        <v>655</v>
      </c>
      <c r="I163" s="39" t="str">
        <f t="shared" si="38"/>
        <v>PROGRAMSKO I OSTALO FINANCIRANJE JAVNIH VISOKIH UČILIŠTA – IZ EVIDENCIJSKIH PRIHODA</v>
      </c>
      <c r="J163" s="39" t="str">
        <f t="shared" si="39"/>
        <v>0942</v>
      </c>
      <c r="K163" s="73">
        <v>650</v>
      </c>
      <c r="L163" s="73">
        <v>350</v>
      </c>
      <c r="M163" s="73">
        <v>0</v>
      </c>
      <c r="N163" s="239"/>
      <c r="O163" t="str">
        <f>IF(C163="","",'OPĆI DIO'!$C$1)</f>
        <v>2217 SVEUČILIŠTE U RIJECI, PRAVNI FAKULTET</v>
      </c>
      <c r="P163" t="str">
        <f t="shared" si="42"/>
        <v>424</v>
      </c>
      <c r="Q163" t="str">
        <f t="shared" si="43"/>
        <v>42</v>
      </c>
      <c r="R163" t="str">
        <f t="shared" si="44"/>
        <v>51</v>
      </c>
      <c r="S163" t="str">
        <f t="shared" si="45"/>
        <v>94</v>
      </c>
      <c r="T163" t="str">
        <f t="shared" si="46"/>
        <v>4</v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>08006</v>
      </c>
      <c r="B164" s="39" t="str">
        <f>IF(C164="","",VLOOKUP('OPĆI DIO'!$C$1,'OPĆI DIO'!$N$4:$W$137,9,FALSE))</f>
        <v>Sveučilišta i veleučilišta u Republici Hrvatskoj</v>
      </c>
      <c r="C164" s="266">
        <f t="shared" si="40"/>
        <v>51</v>
      </c>
      <c r="D164" s="43">
        <v>51000</v>
      </c>
      <c r="E164" s="39" t="str">
        <f t="shared" si="41"/>
        <v>51000 Programi Unije – raspoloživ predujam</v>
      </c>
      <c r="F164" s="81">
        <v>3111</v>
      </c>
      <c r="G164" s="39" t="str">
        <f t="shared" si="37"/>
        <v>Plaće za redovan rad</v>
      </c>
      <c r="H164" s="74" t="s">
        <v>655</v>
      </c>
      <c r="I164" s="39" t="str">
        <f t="shared" si="38"/>
        <v>PROGRAMSKO I OSTALO FINANCIRANJE JAVNIH VISOKIH UČILIŠTA – IZ EVIDENCIJSKIH PRIHODA</v>
      </c>
      <c r="J164" s="39" t="str">
        <f t="shared" si="39"/>
        <v>0942</v>
      </c>
      <c r="K164" s="73">
        <v>56736</v>
      </c>
      <c r="L164" s="73">
        <v>37824</v>
      </c>
      <c r="M164" s="73">
        <v>0</v>
      </c>
      <c r="N164" s="239"/>
      <c r="O164" t="str">
        <f>IF(C164="","",'OPĆI DIO'!$C$1)</f>
        <v>2217 SVEUČILIŠTE U RIJECI, PRAVNI FAKULTET</v>
      </c>
      <c r="P164" t="str">
        <f t="shared" si="42"/>
        <v>311</v>
      </c>
      <c r="Q164" t="str">
        <f t="shared" si="43"/>
        <v>31</v>
      </c>
      <c r="R164" t="str">
        <f t="shared" si="44"/>
        <v>51</v>
      </c>
      <c r="S164" t="str">
        <f t="shared" si="45"/>
        <v>94</v>
      </c>
      <c r="T164" t="str">
        <f t="shared" si="46"/>
        <v>3</v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>08006</v>
      </c>
      <c r="B165" s="39" t="str">
        <f>IF(C165="","",VLOOKUP('OPĆI DIO'!$C$1,'OPĆI DIO'!$N$4:$W$137,9,FALSE))</f>
        <v>Sveučilišta i veleučilišta u Republici Hrvatskoj</v>
      </c>
      <c r="C165" s="266">
        <f t="shared" si="40"/>
        <v>51</v>
      </c>
      <c r="D165" s="43">
        <v>51000</v>
      </c>
      <c r="E165" s="39" t="str">
        <f t="shared" si="41"/>
        <v>51000 Programi Unije – raspoloživ predujam</v>
      </c>
      <c r="F165" s="81">
        <v>3132</v>
      </c>
      <c r="G165" s="39" t="str">
        <f t="shared" si="37"/>
        <v>Doprinosi za obvezno zdravstveno osiguranje</v>
      </c>
      <c r="H165" s="74" t="s">
        <v>655</v>
      </c>
      <c r="I165" s="39" t="str">
        <f t="shared" si="38"/>
        <v>PROGRAMSKO I OSTALO FINANCIRANJE JAVNIH VISOKIH UČILIŠTA – IZ EVIDENCIJSKIH PRIHODA</v>
      </c>
      <c r="J165" s="39" t="str">
        <f t="shared" si="39"/>
        <v>0942</v>
      </c>
      <c r="K165" s="73">
        <v>9360</v>
      </c>
      <c r="L165" s="73">
        <v>6240</v>
      </c>
      <c r="M165" s="73">
        <v>0</v>
      </c>
      <c r="N165" s="239"/>
      <c r="O165" t="str">
        <f>IF(C165="","",'OPĆI DIO'!$C$1)</f>
        <v>2217 SVEUČILIŠTE U RIJECI, PRAVNI FAKULTET</v>
      </c>
      <c r="P165" t="str">
        <f t="shared" si="42"/>
        <v>313</v>
      </c>
      <c r="Q165" t="str">
        <f t="shared" si="43"/>
        <v>31</v>
      </c>
      <c r="R165" t="str">
        <f t="shared" si="44"/>
        <v>51</v>
      </c>
      <c r="S165" t="str">
        <f t="shared" si="45"/>
        <v>94</v>
      </c>
      <c r="T165" t="str">
        <f t="shared" si="46"/>
        <v>3</v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66" t="str">
        <f t="shared" si="40"/>
        <v/>
      </c>
      <c r="D166" s="43"/>
      <c r="E166" s="39" t="str">
        <f t="shared" si="41"/>
        <v/>
      </c>
      <c r="F166" s="81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39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66" t="str">
        <f t="shared" si="40"/>
        <v/>
      </c>
      <c r="D167" s="43"/>
      <c r="E167" s="39" t="str">
        <f t="shared" si="41"/>
        <v/>
      </c>
      <c r="F167" s="81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39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66" t="str">
        <f t="shared" si="40"/>
        <v/>
      </c>
      <c r="D168" s="43"/>
      <c r="E168" s="39" t="str">
        <f t="shared" si="41"/>
        <v/>
      </c>
      <c r="F168" s="81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39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66" t="str">
        <f t="shared" si="40"/>
        <v/>
      </c>
      <c r="E169" s="39" t="str">
        <f t="shared" si="41"/>
        <v/>
      </c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/>
      <c r="L169"/>
      <c r="M169"/>
      <c r="N169" s="239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66" t="str">
        <f t="shared" si="40"/>
        <v/>
      </c>
      <c r="E170" s="39" t="str">
        <f t="shared" si="41"/>
        <v/>
      </c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/>
      <c r="L170"/>
      <c r="M170"/>
      <c r="N170" s="239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66" t="str">
        <f t="shared" si="40"/>
        <v/>
      </c>
      <c r="E171" s="39" t="str">
        <f t="shared" si="41"/>
        <v/>
      </c>
      <c r="G171" s="39" t="str">
        <f t="shared" si="37"/>
        <v/>
      </c>
      <c r="I171" s="39" t="str">
        <f t="shared" si="38"/>
        <v/>
      </c>
      <c r="J171" s="39" t="str">
        <f t="shared" si="39"/>
        <v/>
      </c>
      <c r="K171"/>
      <c r="L171"/>
      <c r="M171"/>
      <c r="N171" s="239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66" t="str">
        <f t="shared" si="40"/>
        <v/>
      </c>
      <c r="E172" s="39" t="str">
        <f t="shared" si="41"/>
        <v/>
      </c>
      <c r="G172" s="39" t="str">
        <f t="shared" si="37"/>
        <v/>
      </c>
      <c r="I172" s="39" t="str">
        <f t="shared" si="38"/>
        <v/>
      </c>
      <c r="J172" s="39" t="str">
        <f t="shared" si="39"/>
        <v/>
      </c>
      <c r="K172"/>
      <c r="L172"/>
      <c r="M172"/>
      <c r="N172" s="239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66" t="str">
        <f t="shared" si="40"/>
        <v/>
      </c>
      <c r="E173" s="39" t="str">
        <f t="shared" si="41"/>
        <v/>
      </c>
      <c r="G173" s="39" t="str">
        <f t="shared" si="37"/>
        <v/>
      </c>
      <c r="I173" s="39" t="str">
        <f t="shared" si="38"/>
        <v/>
      </c>
      <c r="J173" s="39" t="str">
        <f t="shared" si="39"/>
        <v/>
      </c>
      <c r="K173"/>
      <c r="L173"/>
      <c r="M173"/>
      <c r="N173" s="239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6" t="str">
        <f t="shared" si="40"/>
        <v/>
      </c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39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6" t="str">
        <f t="shared" si="40"/>
        <v/>
      </c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39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6" t="str">
        <f t="shared" si="40"/>
        <v/>
      </c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39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6" t="str">
        <f t="shared" si="40"/>
        <v/>
      </c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39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6" t="str">
        <f t="shared" si="40"/>
        <v/>
      </c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39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6" t="str">
        <f t="shared" si="40"/>
        <v/>
      </c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39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6" t="str">
        <f t="shared" si="40"/>
        <v/>
      </c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39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6" t="str">
        <f t="shared" si="40"/>
        <v/>
      </c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39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6" t="str">
        <f t="shared" si="40"/>
        <v/>
      </c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39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6" t="str">
        <f t="shared" si="40"/>
        <v/>
      </c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39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6" t="str">
        <f t="shared" si="40"/>
        <v/>
      </c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39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6" t="str">
        <f t="shared" si="40"/>
        <v/>
      </c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39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6" t="str">
        <f t="shared" si="40"/>
        <v/>
      </c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39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6" t="str">
        <f t="shared" si="40"/>
        <v/>
      </c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39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6" t="str">
        <f t="shared" si="40"/>
        <v/>
      </c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39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6" t="str">
        <f t="shared" si="40"/>
        <v/>
      </c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39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6" t="str">
        <f t="shared" si="40"/>
        <v/>
      </c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39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6" t="str">
        <f t="shared" si="40"/>
        <v/>
      </c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39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6" t="str">
        <f t="shared" si="40"/>
        <v/>
      </c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39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6" t="str">
        <f t="shared" si="40"/>
        <v/>
      </c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39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6" t="str">
        <f t="shared" si="40"/>
        <v/>
      </c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39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6" t="str">
        <f t="shared" si="40"/>
        <v/>
      </c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39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6" t="str">
        <f t="shared" ref="C196:C259" si="53">IFERROR(VLOOKUP(D196,$V$6:$X$43,3,FALSE),"")</f>
        <v/>
      </c>
      <c r="E196" s="39" t="str">
        <f t="shared" ref="E196:E259" si="54">IFERROR(VLOOKUP(D196,$V$6:$W$43,2,FALSE),"")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39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6" t="str">
        <f t="shared" si="53"/>
        <v/>
      </c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39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6" t="str">
        <f t="shared" si="53"/>
        <v/>
      </c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39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6" t="str">
        <f t="shared" si="53"/>
        <v/>
      </c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39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6" t="str">
        <f t="shared" si="53"/>
        <v/>
      </c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39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6" t="str">
        <f t="shared" si="53"/>
        <v/>
      </c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39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6" t="str">
        <f t="shared" si="53"/>
        <v/>
      </c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39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6" t="str">
        <f t="shared" si="53"/>
        <v/>
      </c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39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6" t="str">
        <f t="shared" si="53"/>
        <v/>
      </c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39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6" t="str">
        <f t="shared" si="53"/>
        <v/>
      </c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39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6" t="str">
        <f t="shared" si="53"/>
        <v/>
      </c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39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6" t="str">
        <f t="shared" si="53"/>
        <v/>
      </c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39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6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39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6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39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6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39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6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39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6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39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6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39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6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39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6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39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6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39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6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39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6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39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6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39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6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39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6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39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6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39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6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39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6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39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6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39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6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39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6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39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6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39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6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39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6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39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6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39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6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39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6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39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6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39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6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39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6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39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6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39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6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39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6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39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6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39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6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39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6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39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6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39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6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39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6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39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6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39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6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39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6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39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6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39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6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39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6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39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6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39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6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39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6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39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6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39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6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39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6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39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6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39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6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39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6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39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6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39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6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39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6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39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6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39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6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39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6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39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6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39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6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39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6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39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6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39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6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39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6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39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6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39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6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39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6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39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6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39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6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39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6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39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6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39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6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39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6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39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6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39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6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39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6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39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6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39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6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39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6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39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6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39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6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39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6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39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6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39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6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39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6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39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6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39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6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39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6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39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6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39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6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39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6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39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6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39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6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39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6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39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6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39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6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39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6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39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6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39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6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39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6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39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6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39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6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39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6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39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6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39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6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39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6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39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6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39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6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39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6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39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6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39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6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39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6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39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6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39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6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39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6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39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6" t="str">
        <f t="shared" ref="C324:C387" si="79">IFERROR(VLOOKUP(D324,$V$6:$X$43,3,FALSE),"")</f>
        <v/>
      </c>
      <c r="D324" s="43"/>
      <c r="E324" s="39" t="str">
        <f t="shared" ref="E324:E387" si="80">IFERROR(VLOOKUP(D324,$V$6:$W$43,2,FALSE),"")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39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6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39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6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39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6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39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6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39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6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39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6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39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6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39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6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39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6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39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6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39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6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39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6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39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6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39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6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39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6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39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6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39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6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39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6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39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6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39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6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39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6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39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6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39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6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39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6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39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6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39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6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39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6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39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6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39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6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39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6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39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6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39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6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39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6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39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6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39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6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39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6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39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6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39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6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39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6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39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6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39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6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39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6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39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6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39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6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39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6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39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6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39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6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39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6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39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6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39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6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39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6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39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6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39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6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39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6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39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6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39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6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39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6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39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6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39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6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39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6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39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6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39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6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39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6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39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6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39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6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39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6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39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6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39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6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39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6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39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6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39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6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39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6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39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6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39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6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39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6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39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6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39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6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39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6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39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6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39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6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39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6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39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6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39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6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39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6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39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6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39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6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39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6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39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6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39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6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39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6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39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6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39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6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39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6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39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6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39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6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39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6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39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6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39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6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39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6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39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6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39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6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39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6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39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6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39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6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39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6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39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6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39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6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39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6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39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6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39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6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39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6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39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6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39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6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39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6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39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6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39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6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39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6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39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6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39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6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39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6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39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6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39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6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39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6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39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6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39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6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39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6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39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6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39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6" t="str">
        <f t="shared" ref="C452:C501" si="107">IFERROR(VLOOKUP(D452,$V$6:$X$43,3,FALSE),"")</f>
        <v/>
      </c>
      <c r="D452" s="43"/>
      <c r="E452" s="39" t="str">
        <f t="shared" ref="E452:E501" si="108">IFERROR(VLOOKUP(D452,$V$6:$W$43,2,FALSE),"")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39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6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39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6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39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6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39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6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39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6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39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6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39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6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39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6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39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6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39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6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39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6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39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6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39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6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39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6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39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6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39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6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39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6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39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6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39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6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39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6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39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6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39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6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39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6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39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6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39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6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39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6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39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6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39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6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39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6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39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6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39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6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39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6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39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6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39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6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39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6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39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6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39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6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39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6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39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6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39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6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39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6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39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6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39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6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39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6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39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6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39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6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39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6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39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6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39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6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39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10">
    <dataValidation type="whole" allowBlank="1" showInputMessage="1" showErrorMessage="1" errorTitle="GREŠKA" error="U ovo polje je dozvoljen unos samo brojčanih vrijednosti (bez decimala!)" sqref="K174:M501 K3:M168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174:F501 F3:F154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174:H501 H3:H170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208:D501" xr:uid="{00000000-0002-0000-0200-000005000000}">
      <formula1>$V$6:$V$43</formula1>
    </dataValidation>
    <dataValidation type="list" allowBlank="1" showInputMessage="1" showErrorMessage="1" errorTitle="GREŠKA" error="Za unos odaberite vrijednost iz padajućeg izbornika!" prompt="Molimo odaberite vrijednost iz padajućeg izbornika!" sqref="D3:D168" xr:uid="{BC7F93CA-DCCB-4546-8667-541CA510921E}">
      <formula1>$V$6:$V$34</formula1>
    </dataValidation>
    <dataValidation type="list" allowBlank="1" showInputMessage="1" showErrorMessage="1" errorTitle="GREŠKA" error="Za unos odaberite vrijednost iz padajućeg izbornika!" prompt="Molimo odaberite vrijednost iz padajućeg izbornika!" sqref="F166:F168" xr:uid="{C0073FF6-ADE3-4D48-9B1F-59109637C394}">
      <formula1>$AB$5:$AB$129</formula1>
    </dataValidation>
    <dataValidation type="list" allowBlank="1" showInputMessage="1" showErrorMessage="1" errorTitle="GREŠKA" error="Za unos odaberite vrijednost iz padajućeg izbornika!" prompt="Molimo odaberite vrijednost iz padajućeg izbornika!" sqref="F155:F163" xr:uid="{B6A2AE19-353C-4BAB-B5A2-9D498E1C86B5}">
      <formula1>$Y$5:$Y$129</formula1>
    </dataValidation>
    <dataValidation type="list" allowBlank="1" showInputMessage="1" showErrorMessage="1" errorTitle="GREŠKA" error="Za unos odaberite vrijednost iz padajućeg izbornika!" prompt="Molimo odaberite vrijednost iz padajućeg izbornika!" sqref="F164:F165" xr:uid="{5B3F59E7-6101-46C6-BE4C-8EFF27A9CFE6}">
      <formula1>$Y$1:$Y$91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 filterMode="1">
    <pageSetUpPr fitToPage="1"/>
  </sheetPr>
  <dimension ref="A1:AL1778"/>
  <sheetViews>
    <sheetView showGridLines="0" topLeftCell="F1" zoomScale="90" zoomScaleNormal="90" workbookViewId="0">
      <pane ySplit="2" topLeftCell="A3" activePane="bottomLeft" state="frozen"/>
      <selection pane="bottomLeft" activeCell="Q3" sqref="Q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2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8" width="9.140625" hidden="1" customWidth="1"/>
    <col min="39" max="39" width="9.140625" customWidth="1"/>
  </cols>
  <sheetData>
    <row r="1" spans="1:37" ht="35.25" customHeight="1">
      <c r="A1" s="325" t="s">
        <v>1297</v>
      </c>
      <c r="B1" s="325"/>
      <c r="C1" s="325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0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68" t="str">
        <f>IFERROR(VLOOKUP(B3,$X$6:$AA$43,4,FALSE),"")</f>
        <v/>
      </c>
      <c r="B3" s="267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308"/>
      <c r="M3" s="80"/>
      <c r="N3" s="80"/>
      <c r="O3" s="309"/>
      <c r="P3" s="308"/>
      <c r="Q3" s="239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68" t="str">
        <f t="shared" ref="A4:A67" si="0">IFERROR(VLOOKUP(B4,$X$6:$AA$43,4,FALSE),"")</f>
        <v/>
      </c>
      <c r="B4" s="267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308"/>
      <c r="M4" s="80"/>
      <c r="N4" s="80"/>
      <c r="O4" s="309"/>
      <c r="P4" s="308"/>
      <c r="Q4" s="239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68" t="str">
        <f t="shared" si="0"/>
        <v/>
      </c>
      <c r="B5" s="267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308"/>
      <c r="M5" s="80"/>
      <c r="N5" s="80"/>
      <c r="O5" s="309"/>
      <c r="P5" s="308"/>
      <c r="Q5" s="239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68" t="str">
        <f t="shared" si="0"/>
        <v/>
      </c>
      <c r="B6" s="267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308"/>
      <c r="M6" s="80"/>
      <c r="N6" s="80"/>
      <c r="O6" s="309"/>
      <c r="P6" s="308"/>
      <c r="Q6" s="239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68" t="str">
        <f t="shared" si="0"/>
        <v/>
      </c>
      <c r="B7" s="267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308"/>
      <c r="M7" s="80"/>
      <c r="N7" s="80"/>
      <c r="O7" s="309"/>
      <c r="P7" s="308"/>
      <c r="Q7" s="239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68" t="str">
        <f t="shared" si="0"/>
        <v/>
      </c>
      <c r="B8" s="267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308"/>
      <c r="M8" s="80"/>
      <c r="N8" s="80"/>
      <c r="O8" s="309"/>
      <c r="P8" s="308"/>
      <c r="Q8" s="239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68" t="str">
        <f t="shared" si="0"/>
        <v/>
      </c>
      <c r="B9" s="267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308"/>
      <c r="M9" s="80"/>
      <c r="N9" s="80"/>
      <c r="O9" s="309"/>
      <c r="P9" s="308"/>
      <c r="Q9" s="239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68" t="str">
        <f t="shared" si="0"/>
        <v/>
      </c>
      <c r="B10" s="267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308"/>
      <c r="M10" s="80"/>
      <c r="N10" s="80"/>
      <c r="O10" s="309"/>
      <c r="P10" s="308"/>
      <c r="Q10" s="239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68" t="str">
        <f t="shared" si="0"/>
        <v/>
      </c>
      <c r="B11" s="267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308"/>
      <c r="M11" s="80"/>
      <c r="N11" s="80"/>
      <c r="O11" s="309"/>
      <c r="P11" s="308"/>
      <c r="Q11" s="239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68" t="str">
        <f t="shared" si="0"/>
        <v/>
      </c>
      <c r="B12" s="267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125"/>
      <c r="M12" s="80"/>
      <c r="N12" s="80"/>
      <c r="O12" s="125"/>
      <c r="P12" s="310"/>
      <c r="Q12" s="239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68" t="str">
        <f t="shared" si="0"/>
        <v/>
      </c>
      <c r="B13" s="267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125"/>
      <c r="M13" s="80"/>
      <c r="N13" s="80"/>
      <c r="O13" s="125"/>
      <c r="P13" s="310"/>
      <c r="Q13" s="239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 hidden="1">
      <c r="A14" s="268" t="str">
        <f t="shared" si="0"/>
        <v/>
      </c>
      <c r="B14" s="267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>
        <f>SUM(I3:I13)</f>
        <v>0</v>
      </c>
      <c r="J14" s="73">
        <f>SUM(J3:J13)</f>
        <v>0</v>
      </c>
      <c r="K14" s="73"/>
      <c r="L14" s="308"/>
      <c r="M14" s="80"/>
      <c r="N14" s="80"/>
      <c r="O14" s="309"/>
      <c r="P14" s="308"/>
      <c r="Q14" s="239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 hidden="1">
      <c r="A15" s="268" t="str">
        <f t="shared" si="0"/>
        <v/>
      </c>
      <c r="B15" s="267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308"/>
      <c r="M15" s="80"/>
      <c r="N15" s="80"/>
      <c r="O15" s="309"/>
      <c r="P15" s="308"/>
      <c r="Q15" s="239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 hidden="1">
      <c r="A16" s="268" t="str">
        <f t="shared" si="0"/>
        <v/>
      </c>
      <c r="B16" s="267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308"/>
      <c r="M16" s="80"/>
      <c r="N16" s="80"/>
      <c r="O16" s="309"/>
      <c r="P16" s="308"/>
      <c r="Q16" s="239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 hidden="1">
      <c r="A17" s="268" t="str">
        <f t="shared" si="0"/>
        <v/>
      </c>
      <c r="B17" s="267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308"/>
      <c r="M17" s="80"/>
      <c r="N17" s="80"/>
      <c r="O17" s="309"/>
      <c r="P17" s="308"/>
      <c r="Q17" s="239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 hidden="1">
      <c r="A18" s="268" t="str">
        <f t="shared" si="0"/>
        <v/>
      </c>
      <c r="B18" s="267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308"/>
      <c r="M18" s="80"/>
      <c r="N18" s="80"/>
      <c r="O18" s="309"/>
      <c r="P18" s="308"/>
      <c r="Q18" s="239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47">
        <v>51</v>
      </c>
      <c r="Y18" s="247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 hidden="1">
      <c r="A19" s="268" t="str">
        <f t="shared" si="0"/>
        <v/>
      </c>
      <c r="B19" s="267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308"/>
      <c r="M19" s="80"/>
      <c r="N19" s="80"/>
      <c r="O19" s="309"/>
      <c r="P19" s="308"/>
      <c r="Q19" s="239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48">
        <v>11</v>
      </c>
      <c r="Y19" s="248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 hidden="1">
      <c r="A20" s="268" t="str">
        <f t="shared" si="0"/>
        <v/>
      </c>
      <c r="B20" s="267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308"/>
      <c r="M20" s="80"/>
      <c r="N20" s="80"/>
      <c r="O20" s="309"/>
      <c r="P20" s="308"/>
      <c r="Q20" s="239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47">
        <v>31</v>
      </c>
      <c r="Y20" s="247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 hidden="1">
      <c r="A21" s="268" t="str">
        <f t="shared" si="0"/>
        <v/>
      </c>
      <c r="B21" s="267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308"/>
      <c r="M21" s="80"/>
      <c r="N21" s="80"/>
      <c r="O21" s="309"/>
      <c r="P21" s="308"/>
      <c r="Q21" s="239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47">
        <v>43</v>
      </c>
      <c r="Y21" s="247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 hidden="1">
      <c r="A22" s="268" t="str">
        <f t="shared" si="0"/>
        <v/>
      </c>
      <c r="B22" s="267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308"/>
      <c r="M22" s="80"/>
      <c r="N22" s="80"/>
      <c r="O22" s="309"/>
      <c r="P22" s="308"/>
      <c r="Q22" s="239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47">
        <v>81</v>
      </c>
      <c r="Y22" s="247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 hidden="1">
      <c r="A23" s="268" t="str">
        <f t="shared" si="0"/>
        <v/>
      </c>
      <c r="B23" s="267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308"/>
      <c r="M23" s="80"/>
      <c r="N23" s="80"/>
      <c r="O23" s="309"/>
      <c r="P23" s="308"/>
      <c r="Q23" s="239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 hidden="1">
      <c r="A24" s="268" t="str">
        <f t="shared" si="0"/>
        <v/>
      </c>
      <c r="B24" s="267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308"/>
      <c r="M24" s="80"/>
      <c r="N24" s="80"/>
      <c r="O24" s="309"/>
      <c r="P24" s="308"/>
      <c r="Q24" s="239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 hidden="1">
      <c r="A25" s="268" t="str">
        <f t="shared" si="0"/>
        <v/>
      </c>
      <c r="B25" s="267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308"/>
      <c r="M25" s="80"/>
      <c r="N25" s="80"/>
      <c r="O25" s="309"/>
      <c r="P25" s="308"/>
      <c r="Q25" s="239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 hidden="1">
      <c r="A26" s="268" t="str">
        <f t="shared" si="0"/>
        <v/>
      </c>
      <c r="B26" s="267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308"/>
      <c r="M26" s="80"/>
      <c r="N26" s="80"/>
      <c r="O26" s="81"/>
      <c r="P26" s="308"/>
      <c r="Q26" s="239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 hidden="1">
      <c r="A27" s="268" t="str">
        <f t="shared" si="0"/>
        <v/>
      </c>
      <c r="B27" s="267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/>
      <c r="M27"/>
      <c r="N27"/>
      <c r="O27" s="81"/>
      <c r="P27"/>
      <c r="Q27" s="239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 hidden="1">
      <c r="A28" s="268" t="str">
        <f t="shared" si="0"/>
        <v/>
      </c>
      <c r="B28" s="267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/>
      <c r="M28"/>
      <c r="N28"/>
      <c r="O28" s="81"/>
      <c r="P28"/>
      <c r="Q28" s="239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 hidden="1">
      <c r="A29" s="268" t="str">
        <f t="shared" si="0"/>
        <v/>
      </c>
      <c r="B29" s="267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/>
      <c r="M29"/>
      <c r="N29"/>
      <c r="O29" s="81"/>
      <c r="P29"/>
      <c r="Q29" s="239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 hidden="1">
      <c r="A30" s="268" t="str">
        <f t="shared" si="0"/>
        <v/>
      </c>
      <c r="B30" s="267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/>
      <c r="M30"/>
      <c r="N30"/>
      <c r="O30" s="81"/>
      <c r="P30"/>
      <c r="Q30" s="239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 hidden="1">
      <c r="A31" s="268" t="str">
        <f t="shared" si="0"/>
        <v/>
      </c>
      <c r="B31" s="267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/>
      <c r="M31"/>
      <c r="N31"/>
      <c r="O31" s="81"/>
      <c r="P31"/>
      <c r="Q31" s="239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 hidden="1">
      <c r="A32" s="268" t="str">
        <f t="shared" si="0"/>
        <v/>
      </c>
      <c r="B32" s="267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/>
      <c r="M32"/>
      <c r="N32"/>
      <c r="O32" s="81"/>
      <c r="P32"/>
      <c r="Q32" s="239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 hidden="1">
      <c r="A33" s="268" t="str">
        <f t="shared" si="0"/>
        <v/>
      </c>
      <c r="B33" s="267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/>
      <c r="M33"/>
      <c r="N33"/>
      <c r="O33" s="81"/>
      <c r="P33"/>
      <c r="Q33" s="239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 hidden="1">
      <c r="A34" s="268" t="str">
        <f t="shared" si="0"/>
        <v/>
      </c>
      <c r="B34" s="267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/>
      <c r="M34"/>
      <c r="N34"/>
      <c r="O34" s="81"/>
      <c r="P34"/>
      <c r="Q34" s="239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 hidden="1">
      <c r="A35" s="268" t="str">
        <f t="shared" si="0"/>
        <v/>
      </c>
      <c r="B35" s="267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/>
      <c r="M35"/>
      <c r="N35"/>
      <c r="O35" s="81"/>
      <c r="P35"/>
      <c r="Q35" s="239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 hidden="1">
      <c r="A36" s="268" t="str">
        <f t="shared" si="0"/>
        <v/>
      </c>
      <c r="B36" s="267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/>
      <c r="M36"/>
      <c r="N36"/>
      <c r="O36" s="81"/>
      <c r="P36"/>
      <c r="Q36" s="239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 hidden="1">
      <c r="A37" s="268" t="str">
        <f t="shared" si="0"/>
        <v/>
      </c>
      <c r="B37" s="267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/>
      <c r="M37"/>
      <c r="N37"/>
      <c r="O37" s="81"/>
      <c r="P37"/>
      <c r="Q37" s="239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 hidden="1">
      <c r="A38" s="268" t="str">
        <f t="shared" si="0"/>
        <v/>
      </c>
      <c r="B38" s="267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/>
      <c r="M38"/>
      <c r="N38"/>
      <c r="O38" s="81"/>
      <c r="P38"/>
      <c r="Q38" s="239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 hidden="1">
      <c r="A39" s="268" t="str">
        <f t="shared" si="0"/>
        <v/>
      </c>
      <c r="B39" s="267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/>
      <c r="M39"/>
      <c r="N39"/>
      <c r="O39" s="81"/>
      <c r="P39"/>
      <c r="Q39" s="239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 hidden="1">
      <c r="A40" s="268" t="str">
        <f t="shared" si="0"/>
        <v/>
      </c>
      <c r="B40" s="267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/>
      <c r="M40"/>
      <c r="N40"/>
      <c r="O40" s="81"/>
      <c r="P40"/>
      <c r="Q40" s="239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 hidden="1">
      <c r="A41" s="268" t="str">
        <f t="shared" si="0"/>
        <v/>
      </c>
      <c r="B41" s="267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/>
      <c r="M41"/>
      <c r="N41"/>
      <c r="O41" s="81"/>
      <c r="P41"/>
      <c r="Q41" s="239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 hidden="1">
      <c r="A42" s="268" t="str">
        <f t="shared" si="0"/>
        <v/>
      </c>
      <c r="B42" s="267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/>
      <c r="M42"/>
      <c r="N42"/>
      <c r="O42" s="81"/>
      <c r="P42"/>
      <c r="Q42" s="239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 hidden="1">
      <c r="A43" s="268" t="str">
        <f t="shared" si="0"/>
        <v/>
      </c>
      <c r="B43" s="267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/>
      <c r="M43"/>
      <c r="N43"/>
      <c r="O43" s="81"/>
      <c r="P43"/>
      <c r="Q43" s="239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 hidden="1">
      <c r="A44" s="268" t="str">
        <f t="shared" si="0"/>
        <v/>
      </c>
      <c r="B44" s="267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/>
      <c r="M44"/>
      <c r="N44"/>
      <c r="O44" s="81"/>
      <c r="P44"/>
      <c r="Q44" s="239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 hidden="1">
      <c r="A45" s="268" t="str">
        <f t="shared" si="0"/>
        <v/>
      </c>
      <c r="B45" s="267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/>
      <c r="M45"/>
      <c r="N45"/>
      <c r="O45" s="81"/>
      <c r="P45"/>
      <c r="Q45" s="239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 hidden="1">
      <c r="A46" s="268" t="str">
        <f t="shared" si="0"/>
        <v/>
      </c>
      <c r="B46" s="267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/>
      <c r="M46"/>
      <c r="N46"/>
      <c r="O46" s="81"/>
      <c r="P46"/>
      <c r="Q46" s="239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1382</v>
      </c>
      <c r="AI46" s="113" t="s">
        <v>1386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 hidden="1">
      <c r="A47" s="268" t="str">
        <f t="shared" si="0"/>
        <v/>
      </c>
      <c r="B47" s="267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/>
      <c r="M47"/>
      <c r="N47"/>
      <c r="O47" s="81"/>
      <c r="P47"/>
      <c r="Q47" s="239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 hidden="1">
      <c r="A48" s="268" t="str">
        <f t="shared" si="0"/>
        <v/>
      </c>
      <c r="B48" s="267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/>
      <c r="M48"/>
      <c r="N48"/>
      <c r="O48" s="81"/>
      <c r="P48"/>
      <c r="Q48" s="239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 hidden="1">
      <c r="A49" s="268" t="str">
        <f t="shared" si="0"/>
        <v/>
      </c>
      <c r="B49" s="267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/>
      <c r="M49"/>
      <c r="N49"/>
      <c r="O49" s="81"/>
      <c r="P49"/>
      <c r="Q49" s="239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 hidden="1">
      <c r="A50" s="268" t="str">
        <f t="shared" si="0"/>
        <v/>
      </c>
      <c r="B50" s="267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/>
      <c r="M50"/>
      <c r="N50"/>
      <c r="O50" s="81"/>
      <c r="P50"/>
      <c r="Q50" s="239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 hidden="1">
      <c r="A51" s="268" t="str">
        <f t="shared" si="0"/>
        <v/>
      </c>
      <c r="B51" s="267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/>
      <c r="M51"/>
      <c r="N51"/>
      <c r="O51" s="81"/>
      <c r="P51"/>
      <c r="Q51" s="239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 hidden="1">
      <c r="A52" s="268" t="str">
        <f t="shared" si="0"/>
        <v/>
      </c>
      <c r="B52" s="267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/>
      <c r="M52"/>
      <c r="N52"/>
      <c r="O52" s="81"/>
      <c r="P52"/>
      <c r="Q52" s="239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 hidden="1">
      <c r="A53" s="268" t="str">
        <f t="shared" si="0"/>
        <v/>
      </c>
      <c r="B53" s="267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/>
      <c r="M53"/>
      <c r="N53"/>
      <c r="O53" s="81"/>
      <c r="P53"/>
      <c r="Q53" s="239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 hidden="1">
      <c r="A54" s="268" t="str">
        <f t="shared" si="0"/>
        <v/>
      </c>
      <c r="B54" s="267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/>
      <c r="M54"/>
      <c r="N54"/>
      <c r="O54" s="81"/>
      <c r="P54"/>
      <c r="Q54" s="239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 hidden="1">
      <c r="A55" s="268" t="str">
        <f t="shared" si="0"/>
        <v/>
      </c>
      <c r="B55" s="267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/>
      <c r="M55"/>
      <c r="N55"/>
      <c r="O55" s="81"/>
      <c r="P55"/>
      <c r="Q55" s="239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 hidden="1">
      <c r="A56" s="268" t="str">
        <f t="shared" si="0"/>
        <v/>
      </c>
      <c r="B56" s="267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/>
      <c r="M56"/>
      <c r="N56"/>
      <c r="O56" s="81"/>
      <c r="P56"/>
      <c r="Q56" s="239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 hidden="1">
      <c r="A57" s="268" t="str">
        <f t="shared" si="0"/>
        <v/>
      </c>
      <c r="B57" s="267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/>
      <c r="M57"/>
      <c r="N57"/>
      <c r="O57" s="81"/>
      <c r="P57"/>
      <c r="Q57" s="239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 hidden="1">
      <c r="A58" s="268" t="str">
        <f t="shared" si="0"/>
        <v/>
      </c>
      <c r="B58" s="267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/>
      <c r="M58"/>
      <c r="N58"/>
      <c r="O58" s="81"/>
      <c r="P58"/>
      <c r="Q58" s="239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 hidden="1">
      <c r="A59" s="268" t="str">
        <f t="shared" si="0"/>
        <v/>
      </c>
      <c r="B59" s="267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/>
      <c r="M59"/>
      <c r="N59"/>
      <c r="O59" s="81"/>
      <c r="P59"/>
      <c r="Q59" s="239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 hidden="1">
      <c r="A60" s="268" t="str">
        <f t="shared" si="0"/>
        <v/>
      </c>
      <c r="B60" s="267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39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 hidden="1">
      <c r="A61" s="268" t="str">
        <f t="shared" si="0"/>
        <v/>
      </c>
      <c r="B61" s="267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39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 hidden="1">
      <c r="A62" s="268" t="str">
        <f t="shared" si="0"/>
        <v/>
      </c>
      <c r="B62" s="267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39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 hidden="1">
      <c r="A63" s="268" t="str">
        <f t="shared" si="0"/>
        <v/>
      </c>
      <c r="B63" s="267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39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 hidden="1">
      <c r="A64" s="268" t="str">
        <f t="shared" si="0"/>
        <v/>
      </c>
      <c r="B64" s="267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39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 hidden="1">
      <c r="A65" s="268" t="str">
        <f t="shared" si="0"/>
        <v/>
      </c>
      <c r="B65" s="267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39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 hidden="1">
      <c r="A66" s="268" t="str">
        <f t="shared" si="0"/>
        <v/>
      </c>
      <c r="B66" s="267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39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 hidden="1">
      <c r="A67" s="268" t="str">
        <f t="shared" si="0"/>
        <v/>
      </c>
      <c r="B67" s="267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39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 hidden="1">
      <c r="A68" s="268" t="str">
        <f t="shared" ref="A68:A131" si="12">IFERROR(VLOOKUP(B68,$X$6:$AA$43,4,FALSE),"")</f>
        <v/>
      </c>
      <c r="B68" s="267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39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 hidden="1">
      <c r="A69" s="268" t="str">
        <f t="shared" si="12"/>
        <v/>
      </c>
      <c r="B69" s="267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39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 hidden="1">
      <c r="A70" s="268" t="str">
        <f t="shared" si="12"/>
        <v/>
      </c>
      <c r="B70" s="267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39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 hidden="1">
      <c r="A71" s="268" t="str">
        <f t="shared" si="12"/>
        <v/>
      </c>
      <c r="B71" s="267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39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 hidden="1">
      <c r="A72" s="268" t="str">
        <f t="shared" si="12"/>
        <v/>
      </c>
      <c r="B72" s="267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39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 hidden="1">
      <c r="A73" s="268" t="str">
        <f t="shared" si="12"/>
        <v/>
      </c>
      <c r="B73" s="267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39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 hidden="1">
      <c r="A74" s="268" t="str">
        <f t="shared" si="12"/>
        <v/>
      </c>
      <c r="B74" s="267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39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 hidden="1">
      <c r="A75" s="268" t="str">
        <f t="shared" si="12"/>
        <v/>
      </c>
      <c r="B75" s="267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39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 hidden="1">
      <c r="A76" s="268" t="str">
        <f t="shared" si="12"/>
        <v/>
      </c>
      <c r="B76" s="267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39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 hidden="1">
      <c r="A77" s="268" t="str">
        <f t="shared" si="12"/>
        <v/>
      </c>
      <c r="B77" s="267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39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 hidden="1">
      <c r="A78" s="268" t="str">
        <f t="shared" si="12"/>
        <v/>
      </c>
      <c r="B78" s="267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39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 hidden="1">
      <c r="A79" s="268" t="str">
        <f t="shared" si="12"/>
        <v/>
      </c>
      <c r="B79" s="267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39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 hidden="1">
      <c r="A80" s="268" t="str">
        <f t="shared" si="12"/>
        <v/>
      </c>
      <c r="B80" s="267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39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 hidden="1">
      <c r="A81" s="268" t="str">
        <f t="shared" si="12"/>
        <v/>
      </c>
      <c r="B81" s="267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39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 hidden="1">
      <c r="A82" s="268" t="str">
        <f t="shared" si="12"/>
        <v/>
      </c>
      <c r="B82" s="267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39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 hidden="1">
      <c r="A83" s="268" t="str">
        <f t="shared" si="12"/>
        <v/>
      </c>
      <c r="B83" s="267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39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 hidden="1">
      <c r="A84" s="268" t="str">
        <f t="shared" si="12"/>
        <v/>
      </c>
      <c r="B84" s="267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39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 hidden="1">
      <c r="A85" s="268" t="str">
        <f t="shared" si="12"/>
        <v/>
      </c>
      <c r="B85" s="267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39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 hidden="1">
      <c r="A86" s="268" t="str">
        <f t="shared" si="12"/>
        <v/>
      </c>
      <c r="B86" s="267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39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 hidden="1">
      <c r="A87" s="268" t="str">
        <f t="shared" si="12"/>
        <v/>
      </c>
      <c r="B87" s="267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39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 hidden="1">
      <c r="A88" s="268" t="str">
        <f t="shared" si="12"/>
        <v/>
      </c>
      <c r="B88" s="267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39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 hidden="1">
      <c r="A89" s="268" t="str">
        <f t="shared" si="12"/>
        <v/>
      </c>
      <c r="B89" s="267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39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 hidden="1">
      <c r="A90" s="268" t="str">
        <f t="shared" si="12"/>
        <v/>
      </c>
      <c r="B90" s="267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39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 hidden="1">
      <c r="A91" s="268" t="str">
        <f t="shared" si="12"/>
        <v/>
      </c>
      <c r="B91" s="267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39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 hidden="1">
      <c r="A92" s="268" t="str">
        <f t="shared" si="12"/>
        <v/>
      </c>
      <c r="B92" s="267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39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 hidden="1">
      <c r="A93" s="268" t="str">
        <f t="shared" si="12"/>
        <v/>
      </c>
      <c r="B93" s="267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39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 hidden="1">
      <c r="A94" s="268" t="str">
        <f t="shared" si="12"/>
        <v/>
      </c>
      <c r="B94" s="267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39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 hidden="1">
      <c r="A95" s="268" t="str">
        <f t="shared" si="12"/>
        <v/>
      </c>
      <c r="B95" s="267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39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 hidden="1">
      <c r="A96" s="268" t="str">
        <f t="shared" si="12"/>
        <v/>
      </c>
      <c r="B96" s="267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39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 hidden="1">
      <c r="A97" s="268" t="str">
        <f t="shared" si="12"/>
        <v/>
      </c>
      <c r="B97" s="267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39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 hidden="1">
      <c r="A98" s="268" t="str">
        <f t="shared" si="12"/>
        <v/>
      </c>
      <c r="B98" s="267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39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 hidden="1">
      <c r="A99" s="268" t="str">
        <f t="shared" si="12"/>
        <v/>
      </c>
      <c r="B99" s="267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39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 hidden="1">
      <c r="A100" s="268" t="str">
        <f t="shared" si="12"/>
        <v/>
      </c>
      <c r="B100" s="267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39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 hidden="1">
      <c r="A101" s="268" t="str">
        <f t="shared" si="12"/>
        <v/>
      </c>
      <c r="B101" s="267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39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 hidden="1">
      <c r="A102" s="268" t="str">
        <f t="shared" si="12"/>
        <v/>
      </c>
      <c r="B102" s="267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39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 hidden="1">
      <c r="A103" s="268" t="str">
        <f t="shared" si="12"/>
        <v/>
      </c>
      <c r="B103" s="267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39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 hidden="1">
      <c r="A104" s="268" t="str">
        <f t="shared" si="12"/>
        <v/>
      </c>
      <c r="B104" s="267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39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 hidden="1">
      <c r="A105" s="268" t="str">
        <f t="shared" si="12"/>
        <v/>
      </c>
      <c r="B105" s="267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39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 hidden="1">
      <c r="A106" s="268" t="str">
        <f t="shared" si="12"/>
        <v/>
      </c>
      <c r="B106" s="267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39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 hidden="1">
      <c r="A107" s="268" t="str">
        <f t="shared" si="12"/>
        <v/>
      </c>
      <c r="B107" s="267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39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 hidden="1">
      <c r="A108" s="268" t="str">
        <f t="shared" si="12"/>
        <v/>
      </c>
      <c r="B108" s="267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39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 hidden="1">
      <c r="A109" s="268" t="str">
        <f t="shared" si="12"/>
        <v/>
      </c>
      <c r="B109" s="267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39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 hidden="1">
      <c r="A110" s="268" t="str">
        <f t="shared" si="12"/>
        <v/>
      </c>
      <c r="B110" s="267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39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 hidden="1">
      <c r="A111" s="268" t="str">
        <f t="shared" si="12"/>
        <v/>
      </c>
      <c r="B111" s="267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39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 hidden="1">
      <c r="A112" s="268" t="str">
        <f t="shared" si="12"/>
        <v/>
      </c>
      <c r="B112" s="267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39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 hidden="1">
      <c r="A113" s="268" t="str">
        <f t="shared" si="12"/>
        <v/>
      </c>
      <c r="B113" s="267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39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 hidden="1">
      <c r="A114" s="268" t="str">
        <f t="shared" si="12"/>
        <v/>
      </c>
      <c r="B114" s="267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39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 hidden="1">
      <c r="A115" s="268" t="str">
        <f t="shared" si="12"/>
        <v/>
      </c>
      <c r="B115" s="267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39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 hidden="1">
      <c r="A116" s="268" t="str">
        <f t="shared" si="12"/>
        <v/>
      </c>
      <c r="B116" s="267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39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 hidden="1">
      <c r="A117" s="268" t="str">
        <f t="shared" si="12"/>
        <v/>
      </c>
      <c r="B117" s="267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39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 hidden="1">
      <c r="A118" s="268" t="str">
        <f t="shared" si="12"/>
        <v/>
      </c>
      <c r="B118" s="267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39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 hidden="1">
      <c r="A119" s="268" t="str">
        <f t="shared" si="12"/>
        <v/>
      </c>
      <c r="B119" s="267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39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 hidden="1">
      <c r="A120" s="268" t="str">
        <f t="shared" si="12"/>
        <v/>
      </c>
      <c r="B120" s="267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39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 hidden="1">
      <c r="A121" s="268" t="str">
        <f t="shared" si="12"/>
        <v/>
      </c>
      <c r="B121" s="267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39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 hidden="1">
      <c r="A122" s="268" t="str">
        <f t="shared" si="12"/>
        <v/>
      </c>
      <c r="B122" s="267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39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 hidden="1">
      <c r="A123" s="268" t="str">
        <f t="shared" si="12"/>
        <v/>
      </c>
      <c r="B123" s="267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39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 hidden="1">
      <c r="A124" s="268" t="str">
        <f t="shared" si="12"/>
        <v/>
      </c>
      <c r="B124" s="267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39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 hidden="1">
      <c r="A125" s="268" t="str">
        <f t="shared" si="12"/>
        <v/>
      </c>
      <c r="B125" s="267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39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 hidden="1">
      <c r="A126" s="268" t="str">
        <f t="shared" si="12"/>
        <v/>
      </c>
      <c r="B126" s="267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39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 hidden="1">
      <c r="A127" s="268" t="str">
        <f t="shared" si="12"/>
        <v/>
      </c>
      <c r="B127" s="267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39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 hidden="1">
      <c r="A128" s="268" t="str">
        <f t="shared" si="12"/>
        <v/>
      </c>
      <c r="B128" s="267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39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 hidden="1">
      <c r="A129" s="268" t="str">
        <f t="shared" si="12"/>
        <v/>
      </c>
      <c r="B129" s="267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39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 hidden="1">
      <c r="A130" s="268" t="str">
        <f t="shared" si="12"/>
        <v/>
      </c>
      <c r="B130" s="267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39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 hidden="1">
      <c r="A131" s="268" t="str">
        <f t="shared" si="12"/>
        <v/>
      </c>
      <c r="B131" s="267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39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 hidden="1">
      <c r="A132" s="268" t="str">
        <f t="shared" ref="A132:A195" si="24">IFERROR(VLOOKUP(B132,$X$6:$AA$43,4,FALSE),"")</f>
        <v/>
      </c>
      <c r="B132" s="267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39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 hidden="1">
      <c r="A133" s="268" t="str">
        <f t="shared" si="24"/>
        <v/>
      </c>
      <c r="B133" s="267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39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 hidden="1">
      <c r="A134" s="268" t="str">
        <f t="shared" si="24"/>
        <v/>
      </c>
      <c r="B134" s="267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39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 hidden="1">
      <c r="A135" s="268" t="str">
        <f t="shared" si="24"/>
        <v/>
      </c>
      <c r="B135" s="267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39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 hidden="1">
      <c r="A136" s="268" t="str">
        <f t="shared" si="24"/>
        <v/>
      </c>
      <c r="B136" s="267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39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 hidden="1">
      <c r="A137" s="268" t="str">
        <f t="shared" si="24"/>
        <v/>
      </c>
      <c r="B137" s="267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39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 hidden="1">
      <c r="A138" s="268" t="str">
        <f t="shared" si="24"/>
        <v/>
      </c>
      <c r="B138" s="267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39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 hidden="1">
      <c r="A139" s="268" t="str">
        <f t="shared" si="24"/>
        <v/>
      </c>
      <c r="B139" s="267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39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 hidden="1">
      <c r="A140" s="268" t="str">
        <f t="shared" si="24"/>
        <v/>
      </c>
      <c r="B140" s="267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39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 hidden="1">
      <c r="A141" s="268" t="str">
        <f t="shared" si="24"/>
        <v/>
      </c>
      <c r="B141" s="267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39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 hidden="1">
      <c r="A142" s="268" t="str">
        <f t="shared" si="24"/>
        <v/>
      </c>
      <c r="B142" s="267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39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 hidden="1">
      <c r="A143" s="268" t="str">
        <f t="shared" si="24"/>
        <v/>
      </c>
      <c r="B143" s="267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39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 hidden="1">
      <c r="A144" s="268" t="str">
        <f t="shared" si="24"/>
        <v/>
      </c>
      <c r="B144" s="267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39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 hidden="1">
      <c r="A145" s="268" t="str">
        <f t="shared" si="24"/>
        <v/>
      </c>
      <c r="B145" s="267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39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 hidden="1">
      <c r="A146" s="268" t="str">
        <f t="shared" si="24"/>
        <v/>
      </c>
      <c r="B146" s="267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39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 hidden="1">
      <c r="A147" s="268" t="str">
        <f t="shared" si="24"/>
        <v/>
      </c>
      <c r="B147" s="267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39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 hidden="1">
      <c r="A148" s="268" t="str">
        <f t="shared" si="24"/>
        <v/>
      </c>
      <c r="B148" s="267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39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 hidden="1">
      <c r="A149" s="268" t="str">
        <f t="shared" si="24"/>
        <v/>
      </c>
      <c r="B149" s="267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39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 hidden="1">
      <c r="A150" s="268" t="str">
        <f t="shared" si="24"/>
        <v/>
      </c>
      <c r="B150" s="267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39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 hidden="1">
      <c r="A151" s="268" t="str">
        <f t="shared" si="24"/>
        <v/>
      </c>
      <c r="B151" s="267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39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 hidden="1">
      <c r="A152" s="268" t="str">
        <f t="shared" si="24"/>
        <v/>
      </c>
      <c r="B152" s="267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39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 hidden="1">
      <c r="A153" s="268" t="str">
        <f t="shared" si="24"/>
        <v/>
      </c>
      <c r="B153" s="267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39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 hidden="1">
      <c r="A154" s="268" t="str">
        <f t="shared" si="24"/>
        <v/>
      </c>
      <c r="B154" s="267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39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 hidden="1">
      <c r="A155" s="268" t="str">
        <f t="shared" si="24"/>
        <v/>
      </c>
      <c r="B155" s="267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39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 hidden="1">
      <c r="A156" s="268" t="str">
        <f t="shared" si="24"/>
        <v/>
      </c>
      <c r="B156" s="267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39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 hidden="1">
      <c r="A157" s="268" t="str">
        <f t="shared" si="24"/>
        <v/>
      </c>
      <c r="B157" s="267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39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 hidden="1">
      <c r="A158" s="268" t="str">
        <f t="shared" si="24"/>
        <v/>
      </c>
      <c r="B158" s="267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39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 hidden="1">
      <c r="A159" s="268" t="str">
        <f t="shared" si="24"/>
        <v/>
      </c>
      <c r="B159" s="267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39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 hidden="1">
      <c r="A160" s="268" t="str">
        <f t="shared" si="24"/>
        <v/>
      </c>
      <c r="B160" s="267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39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 hidden="1">
      <c r="A161" s="268" t="str">
        <f t="shared" si="24"/>
        <v/>
      </c>
      <c r="B161" s="267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39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 hidden="1">
      <c r="A162" s="268" t="str">
        <f t="shared" si="24"/>
        <v/>
      </c>
      <c r="B162" s="267"/>
      <c r="C162" s="39" t="str">
        <f t="shared" si="25"/>
        <v/>
      </c>
      <c r="D162" s="201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39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 hidden="1">
      <c r="A163" s="268" t="str">
        <f t="shared" si="24"/>
        <v/>
      </c>
      <c r="B163" s="267"/>
      <c r="C163" s="39" t="str">
        <f t="shared" si="25"/>
        <v/>
      </c>
      <c r="D163" s="201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39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 hidden="1">
      <c r="A164" s="268" t="str">
        <f t="shared" si="24"/>
        <v/>
      </c>
      <c r="B164" s="267"/>
      <c r="C164" s="39" t="str">
        <f t="shared" si="25"/>
        <v/>
      </c>
      <c r="D164" s="201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39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 hidden="1">
      <c r="A165" s="268" t="str">
        <f t="shared" si="24"/>
        <v/>
      </c>
      <c r="B165" s="267"/>
      <c r="C165" s="39" t="str">
        <f t="shared" si="25"/>
        <v/>
      </c>
      <c r="D165" s="201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39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 hidden="1">
      <c r="A166" s="268" t="str">
        <f t="shared" si="24"/>
        <v/>
      </c>
      <c r="B166" s="267"/>
      <c r="C166" s="39" t="str">
        <f t="shared" si="25"/>
        <v/>
      </c>
      <c r="D166" s="201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39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 hidden="1">
      <c r="A167" s="268" t="str">
        <f t="shared" si="24"/>
        <v/>
      </c>
      <c r="B167" s="267"/>
      <c r="C167" s="39" t="str">
        <f t="shared" si="25"/>
        <v/>
      </c>
      <c r="D167" s="201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39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 hidden="1">
      <c r="A168" s="268" t="str">
        <f t="shared" si="24"/>
        <v/>
      </c>
      <c r="B168" s="267"/>
      <c r="C168" s="39" t="str">
        <f t="shared" si="25"/>
        <v/>
      </c>
      <c r="D168" s="201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39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 hidden="1">
      <c r="A169" s="268" t="str">
        <f t="shared" si="24"/>
        <v/>
      </c>
      <c r="B169" s="267"/>
      <c r="C169" s="39" t="str">
        <f t="shared" si="25"/>
        <v/>
      </c>
      <c r="D169" s="201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39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 hidden="1">
      <c r="A170" s="268" t="str">
        <f t="shared" si="24"/>
        <v/>
      </c>
      <c r="B170" s="267"/>
      <c r="C170" s="39" t="str">
        <f t="shared" si="25"/>
        <v/>
      </c>
      <c r="D170" s="201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39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 hidden="1">
      <c r="A171" s="268" t="str">
        <f t="shared" si="24"/>
        <v/>
      </c>
      <c r="B171" s="267"/>
      <c r="C171" s="39" t="str">
        <f t="shared" si="25"/>
        <v/>
      </c>
      <c r="D171" s="201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39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 hidden="1">
      <c r="A172" s="268" t="str">
        <f t="shared" si="24"/>
        <v/>
      </c>
      <c r="B172" s="267"/>
      <c r="C172" s="39" t="str">
        <f t="shared" si="25"/>
        <v/>
      </c>
      <c r="D172" s="201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39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 hidden="1">
      <c r="A173" s="268" t="str">
        <f t="shared" si="24"/>
        <v/>
      </c>
      <c r="B173" s="267"/>
      <c r="C173" s="39" t="str">
        <f t="shared" si="25"/>
        <v/>
      </c>
      <c r="D173" s="201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39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 hidden="1">
      <c r="A174" s="268" t="str">
        <f t="shared" si="24"/>
        <v/>
      </c>
      <c r="B174" s="267"/>
      <c r="C174" s="39" t="str">
        <f t="shared" si="25"/>
        <v/>
      </c>
      <c r="D174" s="201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39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 hidden="1">
      <c r="A175" s="268" t="str">
        <f t="shared" si="24"/>
        <v/>
      </c>
      <c r="B175" s="267"/>
      <c r="C175" s="39" t="str">
        <f t="shared" si="25"/>
        <v/>
      </c>
      <c r="D175" s="201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39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 hidden="1">
      <c r="A176" s="268" t="str">
        <f t="shared" si="24"/>
        <v/>
      </c>
      <c r="B176" s="267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39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 hidden="1">
      <c r="A177" s="268" t="str">
        <f t="shared" si="24"/>
        <v/>
      </c>
      <c r="B177" s="267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39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 hidden="1">
      <c r="A178" s="268" t="str">
        <f t="shared" si="24"/>
        <v/>
      </c>
      <c r="B178" s="267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39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 hidden="1">
      <c r="A179" s="268" t="str">
        <f t="shared" si="24"/>
        <v/>
      </c>
      <c r="B179" s="267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39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 hidden="1">
      <c r="A180" s="268" t="str">
        <f t="shared" si="24"/>
        <v/>
      </c>
      <c r="B180" s="267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39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 hidden="1">
      <c r="A181" s="268" t="str">
        <f t="shared" si="24"/>
        <v/>
      </c>
      <c r="B181" s="267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39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 hidden="1">
      <c r="A182" s="268" t="str">
        <f t="shared" si="24"/>
        <v/>
      </c>
      <c r="B182" s="267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39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 hidden="1">
      <c r="A183" s="268" t="str">
        <f t="shared" si="24"/>
        <v/>
      </c>
      <c r="B183" s="267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39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 hidden="1">
      <c r="A184" s="268" t="str">
        <f t="shared" si="24"/>
        <v/>
      </c>
      <c r="B184" s="267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39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 hidden="1">
      <c r="A185" s="268" t="str">
        <f t="shared" si="24"/>
        <v/>
      </c>
      <c r="B185" s="267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39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 hidden="1">
      <c r="A186" s="268" t="str">
        <f t="shared" si="24"/>
        <v/>
      </c>
      <c r="B186" s="267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39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 hidden="1">
      <c r="A187" s="268" t="str">
        <f t="shared" si="24"/>
        <v/>
      </c>
      <c r="B187" s="267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39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 hidden="1">
      <c r="A188" s="268" t="str">
        <f t="shared" si="24"/>
        <v/>
      </c>
      <c r="B188" s="267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39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 hidden="1">
      <c r="A189" s="268" t="str">
        <f t="shared" si="24"/>
        <v/>
      </c>
      <c r="B189" s="267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39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 hidden="1">
      <c r="A190" s="268" t="str">
        <f t="shared" si="24"/>
        <v/>
      </c>
      <c r="B190" s="267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39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 hidden="1">
      <c r="A191" s="268" t="str">
        <f t="shared" si="24"/>
        <v/>
      </c>
      <c r="B191" s="267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39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 hidden="1">
      <c r="A192" s="268" t="str">
        <f t="shared" si="24"/>
        <v/>
      </c>
      <c r="B192" s="267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39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 hidden="1">
      <c r="A193" s="268" t="str">
        <f t="shared" si="24"/>
        <v/>
      </c>
      <c r="B193" s="267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39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 hidden="1">
      <c r="A194" s="268" t="str">
        <f t="shared" si="24"/>
        <v/>
      </c>
      <c r="B194" s="267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39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 hidden="1">
      <c r="A195" s="268" t="str">
        <f t="shared" si="24"/>
        <v/>
      </c>
      <c r="B195" s="267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39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 hidden="1">
      <c r="A196" s="268" t="str">
        <f t="shared" ref="A196:A259" si="33">IFERROR(VLOOKUP(B196,$X$6:$AA$43,4,FALSE),"")</f>
        <v/>
      </c>
      <c r="B196" s="267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39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 hidden="1">
      <c r="A197" s="268" t="str">
        <f t="shared" si="33"/>
        <v/>
      </c>
      <c r="B197" s="267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39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 hidden="1">
      <c r="A198" s="268" t="str">
        <f t="shared" si="33"/>
        <v/>
      </c>
      <c r="B198" s="267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39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 hidden="1">
      <c r="A199" s="268" t="str">
        <f t="shared" si="33"/>
        <v/>
      </c>
      <c r="B199" s="267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39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 hidden="1">
      <c r="A200" s="268" t="str">
        <f t="shared" si="33"/>
        <v/>
      </c>
      <c r="B200" s="267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39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 hidden="1">
      <c r="A201" s="268" t="str">
        <f t="shared" si="33"/>
        <v/>
      </c>
      <c r="B201" s="267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39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 hidden="1">
      <c r="A202" s="268" t="str">
        <f t="shared" si="33"/>
        <v/>
      </c>
      <c r="B202" s="267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39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 hidden="1">
      <c r="A203" s="268" t="str">
        <f t="shared" si="33"/>
        <v/>
      </c>
      <c r="B203" s="267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39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 hidden="1">
      <c r="A204" s="268" t="str">
        <f t="shared" si="33"/>
        <v/>
      </c>
      <c r="B204" s="267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39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 hidden="1">
      <c r="A205" s="268" t="str">
        <f t="shared" si="33"/>
        <v/>
      </c>
      <c r="B205" s="267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39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 hidden="1">
      <c r="A206" s="268" t="str">
        <f t="shared" si="33"/>
        <v/>
      </c>
      <c r="B206" s="267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39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 hidden="1">
      <c r="A207" s="268" t="str">
        <f t="shared" si="33"/>
        <v/>
      </c>
      <c r="B207" s="267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39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 hidden="1">
      <c r="A208" s="268" t="str">
        <f t="shared" si="33"/>
        <v/>
      </c>
      <c r="B208" s="267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39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 hidden="1">
      <c r="A209" s="268" t="str">
        <f t="shared" si="33"/>
        <v/>
      </c>
      <c r="B209" s="267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39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 hidden="1">
      <c r="A210" s="268" t="str">
        <f t="shared" si="33"/>
        <v/>
      </c>
      <c r="B210" s="267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39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 hidden="1">
      <c r="A211" s="268" t="str">
        <f t="shared" si="33"/>
        <v/>
      </c>
      <c r="B211" s="267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39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 hidden="1">
      <c r="A212" s="268" t="str">
        <f t="shared" si="33"/>
        <v/>
      </c>
      <c r="B212" s="267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39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 hidden="1">
      <c r="A213" s="268" t="str">
        <f t="shared" si="33"/>
        <v/>
      </c>
      <c r="B213" s="267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39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 hidden="1">
      <c r="A214" s="268" t="str">
        <f t="shared" si="33"/>
        <v/>
      </c>
      <c r="B214" s="267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39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 hidden="1">
      <c r="A215" s="268" t="str">
        <f t="shared" si="33"/>
        <v/>
      </c>
      <c r="B215" s="267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39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 hidden="1">
      <c r="A216" s="268" t="str">
        <f t="shared" si="33"/>
        <v/>
      </c>
      <c r="B216" s="267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39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 hidden="1">
      <c r="A217" s="268" t="str">
        <f t="shared" si="33"/>
        <v/>
      </c>
      <c r="B217" s="267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39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 hidden="1">
      <c r="A218" s="268" t="str">
        <f t="shared" si="33"/>
        <v/>
      </c>
      <c r="B218" s="267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39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 hidden="1">
      <c r="A219" s="268" t="str">
        <f t="shared" si="33"/>
        <v/>
      </c>
      <c r="B219" s="267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39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 hidden="1">
      <c r="A220" s="268" t="str">
        <f t="shared" si="33"/>
        <v/>
      </c>
      <c r="B220" s="267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39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 hidden="1">
      <c r="A221" s="268" t="str">
        <f t="shared" si="33"/>
        <v/>
      </c>
      <c r="B221" s="267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39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 hidden="1">
      <c r="A222" s="268" t="str">
        <f t="shared" si="33"/>
        <v/>
      </c>
      <c r="B222" s="267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39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 hidden="1">
      <c r="A223" s="268" t="str">
        <f t="shared" si="33"/>
        <v/>
      </c>
      <c r="B223" s="267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39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 hidden="1">
      <c r="A224" s="268" t="str">
        <f t="shared" si="33"/>
        <v/>
      </c>
      <c r="B224" s="267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39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 hidden="1">
      <c r="A225" s="268" t="str">
        <f t="shared" si="33"/>
        <v/>
      </c>
      <c r="B225" s="267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39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 hidden="1">
      <c r="A226" s="268" t="str">
        <f t="shared" si="33"/>
        <v/>
      </c>
      <c r="B226" s="267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39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 hidden="1">
      <c r="A227" s="268" t="str">
        <f t="shared" si="33"/>
        <v/>
      </c>
      <c r="B227" s="267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39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 hidden="1">
      <c r="A228" s="268" t="str">
        <f t="shared" si="33"/>
        <v/>
      </c>
      <c r="B228" s="267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39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 hidden="1">
      <c r="A229" s="268" t="str">
        <f t="shared" si="33"/>
        <v/>
      </c>
      <c r="B229" s="267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39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 hidden="1">
      <c r="A230" s="268" t="str">
        <f t="shared" si="33"/>
        <v/>
      </c>
      <c r="B230" s="267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39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 hidden="1">
      <c r="A231" s="268" t="str">
        <f t="shared" si="33"/>
        <v/>
      </c>
      <c r="B231" s="267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39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 hidden="1">
      <c r="A232" s="268" t="str">
        <f t="shared" si="33"/>
        <v/>
      </c>
      <c r="B232" s="267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39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 hidden="1">
      <c r="A233" s="268" t="str">
        <f t="shared" si="33"/>
        <v/>
      </c>
      <c r="B233" s="267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39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 hidden="1">
      <c r="A234" s="268" t="str">
        <f t="shared" si="33"/>
        <v/>
      </c>
      <c r="B234" s="267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39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 hidden="1">
      <c r="A235" s="268" t="str">
        <f t="shared" si="33"/>
        <v/>
      </c>
      <c r="B235" s="267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39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 hidden="1">
      <c r="A236" s="268" t="str">
        <f t="shared" si="33"/>
        <v/>
      </c>
      <c r="B236" s="267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39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 hidden="1">
      <c r="A237" s="268" t="str">
        <f t="shared" si="33"/>
        <v/>
      </c>
      <c r="B237" s="267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39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 hidden="1">
      <c r="A238" s="268" t="str">
        <f t="shared" si="33"/>
        <v/>
      </c>
      <c r="B238" s="267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39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 hidden="1">
      <c r="A239" s="268" t="str">
        <f t="shared" si="33"/>
        <v/>
      </c>
      <c r="B239" s="267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39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 hidden="1">
      <c r="A240" s="268" t="str">
        <f t="shared" si="33"/>
        <v/>
      </c>
      <c r="B240" s="267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39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 hidden="1">
      <c r="A241" s="268" t="str">
        <f t="shared" si="33"/>
        <v/>
      </c>
      <c r="B241" s="267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39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 hidden="1">
      <c r="A242" s="268" t="str">
        <f t="shared" si="33"/>
        <v/>
      </c>
      <c r="B242" s="267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39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 hidden="1">
      <c r="A243" s="268" t="str">
        <f t="shared" si="33"/>
        <v/>
      </c>
      <c r="B243" s="267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39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 hidden="1">
      <c r="A244" s="268" t="str">
        <f t="shared" si="33"/>
        <v/>
      </c>
      <c r="B244" s="267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39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 hidden="1">
      <c r="A245" s="268" t="str">
        <f t="shared" si="33"/>
        <v/>
      </c>
      <c r="B245" s="267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39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 hidden="1">
      <c r="A246" s="268" t="str">
        <f t="shared" si="33"/>
        <v/>
      </c>
      <c r="B246" s="267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39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 hidden="1">
      <c r="A247" s="268" t="str">
        <f t="shared" si="33"/>
        <v/>
      </c>
      <c r="B247" s="267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39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 hidden="1">
      <c r="A248" s="268" t="str">
        <f t="shared" si="33"/>
        <v/>
      </c>
      <c r="B248" s="267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39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 hidden="1">
      <c r="A249" s="268" t="str">
        <f t="shared" si="33"/>
        <v/>
      </c>
      <c r="B249" s="267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39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 hidden="1">
      <c r="A250" s="268" t="str">
        <f t="shared" si="33"/>
        <v/>
      </c>
      <c r="B250" s="267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39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 hidden="1">
      <c r="A251" s="268" t="str">
        <f t="shared" si="33"/>
        <v/>
      </c>
      <c r="B251" s="267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39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 hidden="1">
      <c r="A252" s="268" t="str">
        <f t="shared" si="33"/>
        <v/>
      </c>
      <c r="B252" s="267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39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 hidden="1">
      <c r="A253" s="268" t="str">
        <f t="shared" si="33"/>
        <v/>
      </c>
      <c r="B253" s="267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39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 hidden="1">
      <c r="A254" s="268" t="str">
        <f t="shared" si="33"/>
        <v/>
      </c>
      <c r="B254" s="267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39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 hidden="1">
      <c r="A255" s="268" t="str">
        <f t="shared" si="33"/>
        <v/>
      </c>
      <c r="B255" s="267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39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 hidden="1">
      <c r="A256" s="268" t="str">
        <f t="shared" si="33"/>
        <v/>
      </c>
      <c r="B256" s="267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39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 hidden="1">
      <c r="A257" s="268" t="str">
        <f t="shared" si="33"/>
        <v/>
      </c>
      <c r="B257" s="267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39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 hidden="1">
      <c r="A258" s="268" t="str">
        <f t="shared" si="33"/>
        <v/>
      </c>
      <c r="B258" s="267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39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 hidden="1">
      <c r="A259" s="268" t="str">
        <f t="shared" si="33"/>
        <v/>
      </c>
      <c r="B259" s="267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39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 hidden="1">
      <c r="A260" s="268" t="str">
        <f t="shared" ref="A260:A323" si="42">IFERROR(VLOOKUP(B260,$X$6:$AA$43,4,FALSE),"")</f>
        <v/>
      </c>
      <c r="B260" s="267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39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 hidden="1">
      <c r="A261" s="268" t="str">
        <f t="shared" si="42"/>
        <v/>
      </c>
      <c r="B261" s="267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39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 hidden="1">
      <c r="A262" s="268" t="str">
        <f t="shared" si="42"/>
        <v/>
      </c>
      <c r="B262" s="267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39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 hidden="1">
      <c r="A263" s="268" t="str">
        <f t="shared" si="42"/>
        <v/>
      </c>
      <c r="B263" s="267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39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 hidden="1">
      <c r="A264" s="268" t="str">
        <f t="shared" si="42"/>
        <v/>
      </c>
      <c r="B264" s="267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39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 hidden="1">
      <c r="A265" s="268" t="str">
        <f t="shared" si="42"/>
        <v/>
      </c>
      <c r="B265" s="267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39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 hidden="1">
      <c r="A266" s="268" t="str">
        <f t="shared" si="42"/>
        <v/>
      </c>
      <c r="B266" s="267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39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 hidden="1">
      <c r="A267" s="268" t="str">
        <f t="shared" si="42"/>
        <v/>
      </c>
      <c r="B267" s="267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39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 hidden="1">
      <c r="A268" s="268" t="str">
        <f t="shared" si="42"/>
        <v/>
      </c>
      <c r="B268" s="267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39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 hidden="1">
      <c r="A269" s="268" t="str">
        <f t="shared" si="42"/>
        <v/>
      </c>
      <c r="B269" s="267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39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 hidden="1">
      <c r="A270" s="268" t="str">
        <f t="shared" si="42"/>
        <v/>
      </c>
      <c r="B270" s="267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39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 hidden="1">
      <c r="A271" s="268" t="str">
        <f t="shared" si="42"/>
        <v/>
      </c>
      <c r="B271" s="267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39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 hidden="1">
      <c r="A272" s="268" t="str">
        <f t="shared" si="42"/>
        <v/>
      </c>
      <c r="B272" s="267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39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 hidden="1">
      <c r="A273" s="268" t="str">
        <f t="shared" si="42"/>
        <v/>
      </c>
      <c r="B273" s="267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39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 hidden="1">
      <c r="A274" s="268" t="str">
        <f t="shared" si="42"/>
        <v/>
      </c>
      <c r="B274" s="267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39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 hidden="1">
      <c r="A275" s="268" t="str">
        <f t="shared" si="42"/>
        <v/>
      </c>
      <c r="B275" s="267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39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 hidden="1">
      <c r="A276" s="268" t="str">
        <f t="shared" si="42"/>
        <v/>
      </c>
      <c r="B276" s="267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39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 hidden="1">
      <c r="A277" s="268" t="str">
        <f t="shared" si="42"/>
        <v/>
      </c>
      <c r="B277" s="267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39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 hidden="1">
      <c r="A278" s="268" t="str">
        <f t="shared" si="42"/>
        <v/>
      </c>
      <c r="B278" s="267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39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 hidden="1">
      <c r="A279" s="268" t="str">
        <f t="shared" si="42"/>
        <v/>
      </c>
      <c r="B279" s="267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39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 hidden="1">
      <c r="A280" s="268" t="str">
        <f t="shared" si="42"/>
        <v/>
      </c>
      <c r="B280" s="267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39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 hidden="1">
      <c r="A281" s="268" t="str">
        <f t="shared" si="42"/>
        <v/>
      </c>
      <c r="B281" s="267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39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 hidden="1">
      <c r="A282" s="268" t="str">
        <f t="shared" si="42"/>
        <v/>
      </c>
      <c r="B282" s="267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39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 hidden="1">
      <c r="A283" s="268" t="str">
        <f t="shared" si="42"/>
        <v/>
      </c>
      <c r="B283" s="267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39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 hidden="1">
      <c r="A284" s="268" t="str">
        <f t="shared" si="42"/>
        <v/>
      </c>
      <c r="B284" s="267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39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 hidden="1">
      <c r="A285" s="268" t="str">
        <f t="shared" si="42"/>
        <v/>
      </c>
      <c r="B285" s="267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39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 hidden="1">
      <c r="A286" s="268" t="str">
        <f t="shared" si="42"/>
        <v/>
      </c>
      <c r="B286" s="267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39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 hidden="1">
      <c r="A287" s="268" t="str">
        <f t="shared" si="42"/>
        <v/>
      </c>
      <c r="B287" s="267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39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 hidden="1">
      <c r="A288" s="268" t="str">
        <f t="shared" si="42"/>
        <v/>
      </c>
      <c r="B288" s="267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39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 hidden="1">
      <c r="A289" s="268" t="str">
        <f t="shared" si="42"/>
        <v/>
      </c>
      <c r="B289" s="267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39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 hidden="1">
      <c r="A290" s="268" t="str">
        <f t="shared" si="42"/>
        <v/>
      </c>
      <c r="B290" s="267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39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 hidden="1">
      <c r="A291" s="268" t="str">
        <f t="shared" si="42"/>
        <v/>
      </c>
      <c r="B291" s="267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39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 hidden="1">
      <c r="A292" s="268" t="str">
        <f t="shared" si="42"/>
        <v/>
      </c>
      <c r="B292" s="267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39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 hidden="1">
      <c r="A293" s="268" t="str">
        <f t="shared" si="42"/>
        <v/>
      </c>
      <c r="B293" s="267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39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 hidden="1">
      <c r="A294" s="268" t="str">
        <f t="shared" si="42"/>
        <v/>
      </c>
      <c r="B294" s="267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39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 hidden="1">
      <c r="A295" s="268" t="str">
        <f t="shared" si="42"/>
        <v/>
      </c>
      <c r="B295" s="267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39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 hidden="1">
      <c r="A296" s="268" t="str">
        <f t="shared" si="42"/>
        <v/>
      </c>
      <c r="B296" s="267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39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 hidden="1">
      <c r="A297" s="268" t="str">
        <f t="shared" si="42"/>
        <v/>
      </c>
      <c r="B297" s="267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39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 hidden="1">
      <c r="A298" s="268" t="str">
        <f t="shared" si="42"/>
        <v/>
      </c>
      <c r="B298" s="267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39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 hidden="1">
      <c r="A299" s="268" t="str">
        <f t="shared" si="42"/>
        <v/>
      </c>
      <c r="B299" s="267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39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 hidden="1">
      <c r="A300" s="268" t="str">
        <f t="shared" si="42"/>
        <v/>
      </c>
      <c r="B300" s="267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39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 hidden="1">
      <c r="A301" s="268" t="str">
        <f t="shared" si="42"/>
        <v/>
      </c>
      <c r="B301" s="267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39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 hidden="1">
      <c r="A302" s="268" t="str">
        <f t="shared" si="42"/>
        <v/>
      </c>
      <c r="B302" s="267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39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 hidden="1">
      <c r="A303" s="268" t="str">
        <f t="shared" si="42"/>
        <v/>
      </c>
      <c r="B303" s="267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39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 hidden="1">
      <c r="A304" s="268" t="str">
        <f t="shared" si="42"/>
        <v/>
      </c>
      <c r="B304" s="267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39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 hidden="1">
      <c r="A305" s="268" t="str">
        <f t="shared" si="42"/>
        <v/>
      </c>
      <c r="B305" s="267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39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 hidden="1">
      <c r="A306" s="268" t="str">
        <f t="shared" si="42"/>
        <v/>
      </c>
      <c r="B306" s="267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39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 hidden="1">
      <c r="A307" s="268" t="str">
        <f t="shared" si="42"/>
        <v/>
      </c>
      <c r="B307" s="267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39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 hidden="1">
      <c r="A308" s="268" t="str">
        <f t="shared" si="42"/>
        <v/>
      </c>
      <c r="B308" s="267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39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 hidden="1">
      <c r="A309" s="268" t="str">
        <f t="shared" si="42"/>
        <v/>
      </c>
      <c r="B309" s="267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39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 hidden="1">
      <c r="A310" s="268" t="str">
        <f t="shared" si="42"/>
        <v/>
      </c>
      <c r="B310" s="267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39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 hidden="1">
      <c r="A311" s="268" t="str">
        <f t="shared" si="42"/>
        <v/>
      </c>
      <c r="B311" s="267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39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 hidden="1">
      <c r="A312" s="268" t="str">
        <f t="shared" si="42"/>
        <v/>
      </c>
      <c r="B312" s="267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39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 hidden="1">
      <c r="A313" s="268" t="str">
        <f t="shared" si="42"/>
        <v/>
      </c>
      <c r="B313" s="267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39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 hidden="1">
      <c r="A314" s="268" t="str">
        <f t="shared" si="42"/>
        <v/>
      </c>
      <c r="B314" s="267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39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 hidden="1">
      <c r="A315" s="268" t="str">
        <f t="shared" si="42"/>
        <v/>
      </c>
      <c r="B315" s="267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39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 hidden="1">
      <c r="A316" s="268" t="str">
        <f t="shared" si="42"/>
        <v/>
      </c>
      <c r="B316" s="267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39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 hidden="1">
      <c r="A317" s="268" t="str">
        <f t="shared" si="42"/>
        <v/>
      </c>
      <c r="B317" s="267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39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 hidden="1">
      <c r="A318" s="268" t="str">
        <f t="shared" si="42"/>
        <v/>
      </c>
      <c r="B318" s="267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39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 hidden="1">
      <c r="A319" s="268" t="str">
        <f t="shared" si="42"/>
        <v/>
      </c>
      <c r="B319" s="267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39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 hidden="1">
      <c r="A320" s="268" t="str">
        <f t="shared" si="42"/>
        <v/>
      </c>
      <c r="B320" s="267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39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 hidden="1">
      <c r="A321" s="268" t="str">
        <f t="shared" si="42"/>
        <v/>
      </c>
      <c r="B321" s="267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39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 hidden="1">
      <c r="A322" s="268" t="str">
        <f t="shared" si="42"/>
        <v/>
      </c>
      <c r="B322" s="267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39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 hidden="1">
      <c r="A323" s="268" t="str">
        <f t="shared" si="42"/>
        <v/>
      </c>
      <c r="B323" s="267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39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 hidden="1">
      <c r="A324" s="268" t="str">
        <f t="shared" ref="A324:A387" si="51">IFERROR(VLOOKUP(B324,$X$6:$AA$43,4,FALSE),"")</f>
        <v/>
      </c>
      <c r="B324" s="267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39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 hidden="1">
      <c r="A325" s="268" t="str">
        <f t="shared" si="51"/>
        <v/>
      </c>
      <c r="B325" s="267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39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 hidden="1">
      <c r="A326" s="268" t="str">
        <f t="shared" si="51"/>
        <v/>
      </c>
      <c r="B326" s="267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39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 hidden="1">
      <c r="A327" s="268" t="str">
        <f t="shared" si="51"/>
        <v/>
      </c>
      <c r="B327" s="267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39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 hidden="1">
      <c r="A328" s="268" t="str">
        <f t="shared" si="51"/>
        <v/>
      </c>
      <c r="B328" s="267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39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 hidden="1">
      <c r="A329" s="268" t="str">
        <f t="shared" si="51"/>
        <v/>
      </c>
      <c r="B329" s="267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39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 hidden="1">
      <c r="A330" s="268" t="str">
        <f t="shared" si="51"/>
        <v/>
      </c>
      <c r="B330" s="267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39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 hidden="1">
      <c r="A331" s="268" t="str">
        <f t="shared" si="51"/>
        <v/>
      </c>
      <c r="B331" s="267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39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 hidden="1">
      <c r="A332" s="268" t="str">
        <f t="shared" si="51"/>
        <v/>
      </c>
      <c r="B332" s="267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39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 hidden="1">
      <c r="A333" s="268" t="str">
        <f t="shared" si="51"/>
        <v/>
      </c>
      <c r="B333" s="267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39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 hidden="1">
      <c r="A334" s="268" t="str">
        <f t="shared" si="51"/>
        <v/>
      </c>
      <c r="B334" s="267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39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 hidden="1">
      <c r="A335" s="268" t="str">
        <f t="shared" si="51"/>
        <v/>
      </c>
      <c r="B335" s="267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39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 hidden="1">
      <c r="A336" s="268" t="str">
        <f t="shared" si="51"/>
        <v/>
      </c>
      <c r="B336" s="267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39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 hidden="1">
      <c r="A337" s="268" t="str">
        <f t="shared" si="51"/>
        <v/>
      </c>
      <c r="B337" s="267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39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 hidden="1">
      <c r="A338" s="268" t="str">
        <f t="shared" si="51"/>
        <v/>
      </c>
      <c r="B338" s="267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39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 hidden="1">
      <c r="A339" s="268" t="str">
        <f t="shared" si="51"/>
        <v/>
      </c>
      <c r="B339" s="267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39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 hidden="1">
      <c r="A340" s="268" t="str">
        <f t="shared" si="51"/>
        <v/>
      </c>
      <c r="B340" s="267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39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 hidden="1">
      <c r="A341" s="268" t="str">
        <f t="shared" si="51"/>
        <v/>
      </c>
      <c r="B341" s="267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39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 hidden="1">
      <c r="A342" s="268" t="str">
        <f t="shared" si="51"/>
        <v/>
      </c>
      <c r="B342" s="267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39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 hidden="1">
      <c r="A343" s="268" t="str">
        <f t="shared" si="51"/>
        <v/>
      </c>
      <c r="B343" s="267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39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 hidden="1">
      <c r="A344" s="268" t="str">
        <f t="shared" si="51"/>
        <v/>
      </c>
      <c r="B344" s="267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39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 hidden="1">
      <c r="A345" s="268" t="str">
        <f t="shared" si="51"/>
        <v/>
      </c>
      <c r="B345" s="267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39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 hidden="1">
      <c r="A346" s="268" t="str">
        <f t="shared" si="51"/>
        <v/>
      </c>
      <c r="B346" s="267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39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 hidden="1">
      <c r="A347" s="268" t="str">
        <f t="shared" si="51"/>
        <v/>
      </c>
      <c r="B347" s="267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39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 hidden="1">
      <c r="A348" s="268" t="str">
        <f t="shared" si="51"/>
        <v/>
      </c>
      <c r="B348" s="267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39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 hidden="1">
      <c r="A349" s="268" t="str">
        <f t="shared" si="51"/>
        <v/>
      </c>
      <c r="B349" s="267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39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 hidden="1">
      <c r="A350" s="268" t="str">
        <f t="shared" si="51"/>
        <v/>
      </c>
      <c r="B350" s="267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39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 hidden="1">
      <c r="A351" s="268" t="str">
        <f t="shared" si="51"/>
        <v/>
      </c>
      <c r="B351" s="267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39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 hidden="1">
      <c r="A352" s="268" t="str">
        <f t="shared" si="51"/>
        <v/>
      </c>
      <c r="B352" s="267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39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 hidden="1">
      <c r="A353" s="268" t="str">
        <f t="shared" si="51"/>
        <v/>
      </c>
      <c r="B353" s="267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39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 hidden="1">
      <c r="A354" s="268" t="str">
        <f t="shared" si="51"/>
        <v/>
      </c>
      <c r="B354" s="267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39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 hidden="1">
      <c r="A355" s="268" t="str">
        <f t="shared" si="51"/>
        <v/>
      </c>
      <c r="B355" s="267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39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 hidden="1">
      <c r="A356" s="268" t="str">
        <f t="shared" si="51"/>
        <v/>
      </c>
      <c r="B356" s="267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39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 hidden="1">
      <c r="A357" s="268" t="str">
        <f t="shared" si="51"/>
        <v/>
      </c>
      <c r="B357" s="267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39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 hidden="1">
      <c r="A358" s="268" t="str">
        <f t="shared" si="51"/>
        <v/>
      </c>
      <c r="B358" s="267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39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 hidden="1">
      <c r="A359" s="268" t="str">
        <f t="shared" si="51"/>
        <v/>
      </c>
      <c r="B359" s="267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39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 hidden="1">
      <c r="A360" s="268" t="str">
        <f t="shared" si="51"/>
        <v/>
      </c>
      <c r="B360" s="267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39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 hidden="1">
      <c r="A361" s="268" t="str">
        <f t="shared" si="51"/>
        <v/>
      </c>
      <c r="B361" s="267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39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 hidden="1">
      <c r="A362" s="268" t="str">
        <f t="shared" si="51"/>
        <v/>
      </c>
      <c r="B362" s="267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39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 hidden="1">
      <c r="A363" s="268" t="str">
        <f t="shared" si="51"/>
        <v/>
      </c>
      <c r="B363" s="267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39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 hidden="1">
      <c r="A364" s="268" t="str">
        <f t="shared" si="51"/>
        <v/>
      </c>
      <c r="B364" s="267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39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 hidden="1">
      <c r="A365" s="268" t="str">
        <f t="shared" si="51"/>
        <v/>
      </c>
      <c r="B365" s="267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39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 hidden="1">
      <c r="A366" s="268" t="str">
        <f t="shared" si="51"/>
        <v/>
      </c>
      <c r="B366" s="267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39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 hidden="1">
      <c r="A367" s="268" t="str">
        <f t="shared" si="51"/>
        <v/>
      </c>
      <c r="B367" s="267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39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 hidden="1">
      <c r="A368" s="268" t="str">
        <f t="shared" si="51"/>
        <v/>
      </c>
      <c r="B368" s="267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39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 hidden="1">
      <c r="A369" s="268" t="str">
        <f t="shared" si="51"/>
        <v/>
      </c>
      <c r="B369" s="267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39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 hidden="1">
      <c r="A370" s="268" t="str">
        <f t="shared" si="51"/>
        <v/>
      </c>
      <c r="B370" s="267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39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 hidden="1">
      <c r="A371" s="268" t="str">
        <f t="shared" si="51"/>
        <v/>
      </c>
      <c r="B371" s="267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39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 hidden="1">
      <c r="A372" s="268" t="str">
        <f t="shared" si="51"/>
        <v/>
      </c>
      <c r="B372" s="267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39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 hidden="1">
      <c r="A373" s="268" t="str">
        <f t="shared" si="51"/>
        <v/>
      </c>
      <c r="B373" s="267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39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 hidden="1">
      <c r="A374" s="268" t="str">
        <f t="shared" si="51"/>
        <v/>
      </c>
      <c r="B374" s="267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39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 hidden="1">
      <c r="A375" s="268" t="str">
        <f t="shared" si="51"/>
        <v/>
      </c>
      <c r="B375" s="267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39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 hidden="1">
      <c r="A376" s="268" t="str">
        <f t="shared" si="51"/>
        <v/>
      </c>
      <c r="B376" s="267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39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 hidden="1">
      <c r="A377" s="268" t="str">
        <f t="shared" si="51"/>
        <v/>
      </c>
      <c r="B377" s="267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39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 hidden="1">
      <c r="A378" s="268" t="str">
        <f t="shared" si="51"/>
        <v/>
      </c>
      <c r="B378" s="267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39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 hidden="1">
      <c r="A379" s="268" t="str">
        <f t="shared" si="51"/>
        <v/>
      </c>
      <c r="B379" s="267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39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 hidden="1">
      <c r="A380" s="268" t="str">
        <f t="shared" si="51"/>
        <v/>
      </c>
      <c r="B380" s="267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39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 hidden="1">
      <c r="A381" s="268" t="str">
        <f t="shared" si="51"/>
        <v/>
      </c>
      <c r="B381" s="267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39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 hidden="1">
      <c r="A382" s="268" t="str">
        <f t="shared" si="51"/>
        <v/>
      </c>
      <c r="B382" s="267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39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 hidden="1">
      <c r="A383" s="268" t="str">
        <f t="shared" si="51"/>
        <v/>
      </c>
      <c r="B383" s="267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39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 hidden="1">
      <c r="A384" s="268" t="str">
        <f t="shared" si="51"/>
        <v/>
      </c>
      <c r="B384" s="267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39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 hidden="1">
      <c r="A385" s="268" t="str">
        <f t="shared" si="51"/>
        <v/>
      </c>
      <c r="B385" s="267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39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 hidden="1">
      <c r="A386" s="268" t="str">
        <f t="shared" si="51"/>
        <v/>
      </c>
      <c r="B386" s="267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39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 hidden="1">
      <c r="A387" s="268" t="str">
        <f t="shared" si="51"/>
        <v/>
      </c>
      <c r="B387" s="267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39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 hidden="1">
      <c r="A388" s="268" t="str">
        <f t="shared" ref="A388:A451" si="60">IFERROR(VLOOKUP(B388,$X$6:$AA$43,4,FALSE),"")</f>
        <v/>
      </c>
      <c r="B388" s="267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39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 hidden="1">
      <c r="A389" s="268" t="str">
        <f t="shared" si="60"/>
        <v/>
      </c>
      <c r="B389" s="267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39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 hidden="1">
      <c r="A390" s="268" t="str">
        <f t="shared" si="60"/>
        <v/>
      </c>
      <c r="B390" s="267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39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 hidden="1">
      <c r="A391" s="268" t="str">
        <f t="shared" si="60"/>
        <v/>
      </c>
      <c r="B391" s="267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39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 hidden="1">
      <c r="A392" s="268" t="str">
        <f t="shared" si="60"/>
        <v/>
      </c>
      <c r="B392" s="267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39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 hidden="1">
      <c r="A393" s="268" t="str">
        <f t="shared" si="60"/>
        <v/>
      </c>
      <c r="B393" s="267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39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 hidden="1">
      <c r="A394" s="268" t="str">
        <f t="shared" si="60"/>
        <v/>
      </c>
      <c r="B394" s="267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39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 hidden="1">
      <c r="A395" s="268" t="str">
        <f t="shared" si="60"/>
        <v/>
      </c>
      <c r="B395" s="267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39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 hidden="1">
      <c r="A396" s="268" t="str">
        <f t="shared" si="60"/>
        <v/>
      </c>
      <c r="B396" s="267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39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 hidden="1">
      <c r="A397" s="268" t="str">
        <f t="shared" si="60"/>
        <v/>
      </c>
      <c r="B397" s="267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39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 hidden="1">
      <c r="A398" s="268" t="str">
        <f t="shared" si="60"/>
        <v/>
      </c>
      <c r="B398" s="267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39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 hidden="1">
      <c r="A399" s="268" t="str">
        <f t="shared" si="60"/>
        <v/>
      </c>
      <c r="B399" s="267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39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 hidden="1">
      <c r="A400" s="268" t="str">
        <f t="shared" si="60"/>
        <v/>
      </c>
      <c r="B400" s="267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39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 hidden="1">
      <c r="A401" s="268" t="str">
        <f t="shared" si="60"/>
        <v/>
      </c>
      <c r="B401" s="267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39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 hidden="1">
      <c r="A402" s="268" t="str">
        <f t="shared" si="60"/>
        <v/>
      </c>
      <c r="B402" s="267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39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 hidden="1">
      <c r="A403" s="268" t="str">
        <f t="shared" si="60"/>
        <v/>
      </c>
      <c r="B403" s="267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39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 hidden="1">
      <c r="A404" s="268" t="str">
        <f t="shared" si="60"/>
        <v/>
      </c>
      <c r="B404" s="267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39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 hidden="1">
      <c r="A405" s="268" t="str">
        <f t="shared" si="60"/>
        <v/>
      </c>
      <c r="B405" s="267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39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 hidden="1">
      <c r="A406" s="268" t="str">
        <f t="shared" si="60"/>
        <v/>
      </c>
      <c r="B406" s="267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39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 hidden="1">
      <c r="A407" s="268" t="str">
        <f t="shared" si="60"/>
        <v/>
      </c>
      <c r="B407" s="267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39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 hidden="1">
      <c r="A408" s="268" t="str">
        <f t="shared" si="60"/>
        <v/>
      </c>
      <c r="B408" s="267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39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 hidden="1">
      <c r="A409" s="268" t="str">
        <f t="shared" si="60"/>
        <v/>
      </c>
      <c r="B409" s="267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39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 hidden="1">
      <c r="A410" s="268" t="str">
        <f t="shared" si="60"/>
        <v/>
      </c>
      <c r="B410" s="267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39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 hidden="1">
      <c r="A411" s="268" t="str">
        <f t="shared" si="60"/>
        <v/>
      </c>
      <c r="B411" s="267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39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 hidden="1">
      <c r="A412" s="268" t="str">
        <f t="shared" si="60"/>
        <v/>
      </c>
      <c r="B412" s="267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39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 hidden="1">
      <c r="A413" s="268" t="str">
        <f t="shared" si="60"/>
        <v/>
      </c>
      <c r="B413" s="267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39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 hidden="1">
      <c r="A414" s="268" t="str">
        <f t="shared" si="60"/>
        <v/>
      </c>
      <c r="B414" s="267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39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 hidden="1">
      <c r="A415" s="268" t="str">
        <f t="shared" si="60"/>
        <v/>
      </c>
      <c r="B415" s="267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39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 hidden="1">
      <c r="A416" s="268" t="str">
        <f t="shared" si="60"/>
        <v/>
      </c>
      <c r="B416" s="267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39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 hidden="1">
      <c r="A417" s="268" t="str">
        <f t="shared" si="60"/>
        <v/>
      </c>
      <c r="B417" s="267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39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 hidden="1">
      <c r="A418" s="268" t="str">
        <f t="shared" si="60"/>
        <v/>
      </c>
      <c r="B418" s="267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39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 hidden="1">
      <c r="A419" s="268" t="str">
        <f t="shared" si="60"/>
        <v/>
      </c>
      <c r="B419" s="267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39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 hidden="1">
      <c r="A420" s="268" t="str">
        <f t="shared" si="60"/>
        <v/>
      </c>
      <c r="B420" s="267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39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 hidden="1">
      <c r="A421" s="268" t="str">
        <f t="shared" si="60"/>
        <v/>
      </c>
      <c r="B421" s="267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39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 hidden="1">
      <c r="A422" s="268" t="str">
        <f t="shared" si="60"/>
        <v/>
      </c>
      <c r="B422" s="267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39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 hidden="1">
      <c r="A423" s="268" t="str">
        <f t="shared" si="60"/>
        <v/>
      </c>
      <c r="B423" s="267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39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 hidden="1">
      <c r="A424" s="268" t="str">
        <f t="shared" si="60"/>
        <v/>
      </c>
      <c r="B424" s="267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39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 hidden="1">
      <c r="A425" s="268" t="str">
        <f t="shared" si="60"/>
        <v/>
      </c>
      <c r="B425" s="267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39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 hidden="1">
      <c r="A426" s="268" t="str">
        <f t="shared" si="60"/>
        <v/>
      </c>
      <c r="B426" s="267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39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 hidden="1">
      <c r="A427" s="268" t="str">
        <f t="shared" si="60"/>
        <v/>
      </c>
      <c r="B427" s="267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39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 hidden="1">
      <c r="A428" s="268" t="str">
        <f t="shared" si="60"/>
        <v/>
      </c>
      <c r="B428" s="267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39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 hidden="1">
      <c r="A429" s="268" t="str">
        <f t="shared" si="60"/>
        <v/>
      </c>
      <c r="B429" s="267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39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 hidden="1">
      <c r="A430" s="268" t="str">
        <f t="shared" si="60"/>
        <v/>
      </c>
      <c r="B430" s="267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39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 hidden="1">
      <c r="A431" s="268" t="str">
        <f t="shared" si="60"/>
        <v/>
      </c>
      <c r="B431" s="267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39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 hidden="1">
      <c r="A432" s="268" t="str">
        <f t="shared" si="60"/>
        <v/>
      </c>
      <c r="B432" s="267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39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 hidden="1">
      <c r="A433" s="268" t="str">
        <f t="shared" si="60"/>
        <v/>
      </c>
      <c r="B433" s="267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39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 hidden="1">
      <c r="A434" s="268" t="str">
        <f t="shared" si="60"/>
        <v/>
      </c>
      <c r="B434" s="267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39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 hidden="1">
      <c r="A435" s="268" t="str">
        <f t="shared" si="60"/>
        <v/>
      </c>
      <c r="B435" s="267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39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 hidden="1">
      <c r="A436" s="268" t="str">
        <f t="shared" si="60"/>
        <v/>
      </c>
      <c r="B436" s="267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39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 hidden="1">
      <c r="A437" s="268" t="str">
        <f t="shared" si="60"/>
        <v/>
      </c>
      <c r="B437" s="267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39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 hidden="1">
      <c r="A438" s="268" t="str">
        <f t="shared" si="60"/>
        <v/>
      </c>
      <c r="B438" s="267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39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 hidden="1">
      <c r="A439" s="268" t="str">
        <f t="shared" si="60"/>
        <v/>
      </c>
      <c r="B439" s="267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39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 hidden="1">
      <c r="A440" s="268" t="str">
        <f t="shared" si="60"/>
        <v/>
      </c>
      <c r="B440" s="267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39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 hidden="1">
      <c r="A441" s="268" t="str">
        <f t="shared" si="60"/>
        <v/>
      </c>
      <c r="B441" s="267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39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 hidden="1">
      <c r="A442" s="268" t="str">
        <f t="shared" si="60"/>
        <v/>
      </c>
      <c r="B442" s="267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39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 hidden="1">
      <c r="A443" s="268" t="str">
        <f t="shared" si="60"/>
        <v/>
      </c>
      <c r="B443" s="267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39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 hidden="1">
      <c r="A444" s="268" t="str">
        <f t="shared" si="60"/>
        <v/>
      </c>
      <c r="B444" s="267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39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 hidden="1">
      <c r="A445" s="268" t="str">
        <f t="shared" si="60"/>
        <v/>
      </c>
      <c r="B445" s="267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39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 hidden="1">
      <c r="A446" s="268" t="str">
        <f t="shared" si="60"/>
        <v/>
      </c>
      <c r="B446" s="267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39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 hidden="1">
      <c r="A447" s="268" t="str">
        <f t="shared" si="60"/>
        <v/>
      </c>
      <c r="B447" s="267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39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 hidden="1">
      <c r="A448" s="268" t="str">
        <f t="shared" si="60"/>
        <v/>
      </c>
      <c r="B448" s="267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39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 hidden="1">
      <c r="A449" s="268" t="str">
        <f t="shared" si="60"/>
        <v/>
      </c>
      <c r="B449" s="267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39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 hidden="1">
      <c r="A450" s="268" t="str">
        <f t="shared" si="60"/>
        <v/>
      </c>
      <c r="B450" s="267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39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 hidden="1">
      <c r="A451" s="268" t="str">
        <f t="shared" si="60"/>
        <v/>
      </c>
      <c r="B451" s="267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39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 hidden="1">
      <c r="A452" s="268" t="str">
        <f t="shared" ref="A452:A501" si="69">IFERROR(VLOOKUP(B452,$X$6:$AA$43,4,FALSE),"")</f>
        <v/>
      </c>
      <c r="B452" s="267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39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 hidden="1">
      <c r="A453" s="268" t="str">
        <f t="shared" si="69"/>
        <v/>
      </c>
      <c r="B453" s="267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39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 hidden="1">
      <c r="A454" s="268" t="str">
        <f t="shared" si="69"/>
        <v/>
      </c>
      <c r="B454" s="267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39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 hidden="1">
      <c r="A455" s="268" t="str">
        <f t="shared" si="69"/>
        <v/>
      </c>
      <c r="B455" s="267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39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 hidden="1">
      <c r="A456" s="268" t="str">
        <f t="shared" si="69"/>
        <v/>
      </c>
      <c r="B456" s="267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39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 hidden="1">
      <c r="A457" s="268" t="str">
        <f t="shared" si="69"/>
        <v/>
      </c>
      <c r="B457" s="267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39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 hidden="1">
      <c r="A458" s="268" t="str">
        <f t="shared" si="69"/>
        <v/>
      </c>
      <c r="B458" s="267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39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 hidden="1">
      <c r="A459" s="268" t="str">
        <f t="shared" si="69"/>
        <v/>
      </c>
      <c r="B459" s="267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39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 hidden="1">
      <c r="A460" s="268" t="str">
        <f t="shared" si="69"/>
        <v/>
      </c>
      <c r="B460" s="267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39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 hidden="1">
      <c r="A461" s="268" t="str">
        <f t="shared" si="69"/>
        <v/>
      </c>
      <c r="B461" s="267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39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 hidden="1">
      <c r="A462" s="268" t="str">
        <f t="shared" si="69"/>
        <v/>
      </c>
      <c r="B462" s="267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39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 hidden="1">
      <c r="A463" s="268" t="str">
        <f t="shared" si="69"/>
        <v/>
      </c>
      <c r="B463" s="267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39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 hidden="1">
      <c r="A464" s="268" t="str">
        <f t="shared" si="69"/>
        <v/>
      </c>
      <c r="B464" s="267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39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 hidden="1">
      <c r="A465" s="268" t="str">
        <f t="shared" si="69"/>
        <v/>
      </c>
      <c r="B465" s="267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39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 hidden="1">
      <c r="A466" s="268" t="str">
        <f t="shared" si="69"/>
        <v/>
      </c>
      <c r="B466" s="267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39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 hidden="1">
      <c r="A467" s="268" t="str">
        <f t="shared" si="69"/>
        <v/>
      </c>
      <c r="B467" s="267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39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 hidden="1">
      <c r="A468" s="268" t="str">
        <f t="shared" si="69"/>
        <v/>
      </c>
      <c r="B468" s="267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39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 hidden="1">
      <c r="A469" s="268" t="str">
        <f t="shared" si="69"/>
        <v/>
      </c>
      <c r="B469" s="267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39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 hidden="1">
      <c r="A470" s="268" t="str">
        <f t="shared" si="69"/>
        <v/>
      </c>
      <c r="B470" s="267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39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 hidden="1">
      <c r="A471" s="268" t="str">
        <f t="shared" si="69"/>
        <v/>
      </c>
      <c r="B471" s="267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39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 hidden="1">
      <c r="A472" s="268" t="str">
        <f t="shared" si="69"/>
        <v/>
      </c>
      <c r="B472" s="267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39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 hidden="1">
      <c r="A473" s="268" t="str">
        <f t="shared" si="69"/>
        <v/>
      </c>
      <c r="B473" s="267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39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 hidden="1">
      <c r="A474" s="268" t="str">
        <f t="shared" si="69"/>
        <v/>
      </c>
      <c r="B474" s="267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39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 hidden="1">
      <c r="A475" s="268" t="str">
        <f t="shared" si="69"/>
        <v/>
      </c>
      <c r="B475" s="267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39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 hidden="1">
      <c r="A476" s="268" t="str">
        <f t="shared" si="69"/>
        <v/>
      </c>
      <c r="B476" s="267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39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 hidden="1">
      <c r="A477" s="268" t="str">
        <f t="shared" si="69"/>
        <v/>
      </c>
      <c r="B477" s="267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39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 hidden="1">
      <c r="A478" s="268" t="str">
        <f t="shared" si="69"/>
        <v/>
      </c>
      <c r="B478" s="267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39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 hidden="1">
      <c r="A479" s="268" t="str">
        <f t="shared" si="69"/>
        <v/>
      </c>
      <c r="B479" s="267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39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 hidden="1">
      <c r="A480" s="268" t="str">
        <f t="shared" si="69"/>
        <v/>
      </c>
      <c r="B480" s="267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39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 hidden="1">
      <c r="A481" s="268" t="str">
        <f t="shared" si="69"/>
        <v/>
      </c>
      <c r="B481" s="267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39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 hidden="1">
      <c r="A482" s="268" t="str">
        <f t="shared" si="69"/>
        <v/>
      </c>
      <c r="B482" s="267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39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 hidden="1">
      <c r="A483" s="268" t="str">
        <f t="shared" si="69"/>
        <v/>
      </c>
      <c r="B483" s="267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39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 hidden="1">
      <c r="A484" s="268" t="str">
        <f t="shared" si="69"/>
        <v/>
      </c>
      <c r="B484" s="267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39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 hidden="1">
      <c r="A485" s="268" t="str">
        <f t="shared" si="69"/>
        <v/>
      </c>
      <c r="B485" s="267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39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 hidden="1">
      <c r="A486" s="268" t="str">
        <f t="shared" si="69"/>
        <v/>
      </c>
      <c r="B486" s="267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39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 hidden="1">
      <c r="A487" s="268" t="str">
        <f t="shared" si="69"/>
        <v/>
      </c>
      <c r="B487" s="267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39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 hidden="1">
      <c r="A488" s="268" t="str">
        <f t="shared" si="69"/>
        <v/>
      </c>
      <c r="B488" s="267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39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 hidden="1">
      <c r="A489" s="268" t="str">
        <f t="shared" si="69"/>
        <v/>
      </c>
      <c r="B489" s="267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39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 hidden="1">
      <c r="A490" s="268" t="str">
        <f t="shared" si="69"/>
        <v/>
      </c>
      <c r="B490" s="267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39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 hidden="1">
      <c r="A491" s="268" t="str">
        <f t="shared" si="69"/>
        <v/>
      </c>
      <c r="B491" s="267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39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 hidden="1">
      <c r="A492" s="268" t="str">
        <f t="shared" si="69"/>
        <v/>
      </c>
      <c r="B492" s="267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39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 hidden="1">
      <c r="A493" s="268" t="str">
        <f t="shared" si="69"/>
        <v/>
      </c>
      <c r="B493" s="267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39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 hidden="1">
      <c r="A494" s="268" t="str">
        <f t="shared" si="69"/>
        <v/>
      </c>
      <c r="B494" s="267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39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 hidden="1">
      <c r="A495" s="268" t="str">
        <f t="shared" si="69"/>
        <v/>
      </c>
      <c r="B495" s="267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39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 hidden="1">
      <c r="A496" s="268" t="str">
        <f t="shared" si="69"/>
        <v/>
      </c>
      <c r="B496" s="267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39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 hidden="1">
      <c r="A497" s="268" t="str">
        <f t="shared" si="69"/>
        <v/>
      </c>
      <c r="B497" s="267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39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 hidden="1">
      <c r="A498" s="268" t="str">
        <f t="shared" si="69"/>
        <v/>
      </c>
      <c r="B498" s="267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39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 hidden="1">
      <c r="A499" s="268" t="str">
        <f t="shared" si="69"/>
        <v/>
      </c>
      <c r="B499" s="267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39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 hidden="1">
      <c r="A500" s="268" t="str">
        <f t="shared" si="69"/>
        <v/>
      </c>
      <c r="B500" s="267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1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 hidden="1">
      <c r="A501" s="268" t="str">
        <f t="shared" si="69"/>
        <v/>
      </c>
      <c r="B501" s="267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5"/>
      <c r="Q501" s="239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501" xr:uid="{00000000-0009-0000-0000-000003000000}">
    <filterColumn colId="1">
      <customFilters>
        <customFilter operator="notEqual" val=" "/>
      </customFilters>
    </filterColumn>
  </autoFilter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xWindow="142" yWindow="376" count="9">
    <dataValidation type="list" allowBlank="1" showInputMessage="1" showErrorMessage="1" errorTitle="GREŠKA" error="Za unos odaberite vrijednost iz padajućeg izbornika!" prompt="Molimo odaberite vrijednost iz padajućeg izbornika!" sqref="D14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15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17:B501" xr:uid="{00000000-0002-0000-0300-000004000000}">
      <formula1>$X$6:$X$43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16" xr:uid="{1008EF4E-A9C2-40A2-A78D-4332D367CB4C}">
      <formula1>$X$6:$X$34</formula1>
    </dataValidation>
    <dataValidation type="list" allowBlank="1" showInputMessage="1" showErrorMessage="1" errorTitle="GREŠKA" error="Za unos odaberite vrijednost iz padajućeg izbornika!" prompt="Molimo odaberite vrijednost iz padajućeg izbornika!" sqref="D3:D11" xr:uid="{F6596D73-804A-432F-8A9F-ABA1BFA9452A}">
      <formula1>$Y$5:$Y$129</formula1>
    </dataValidation>
    <dataValidation type="list" allowBlank="1" showInputMessage="1" showErrorMessage="1" errorTitle="GREŠKA" error="Za unos odaberite vrijednost iz padajućeg izbornika!" prompt="Molimo odaberite vrijednost iz padajućeg izbornika!" sqref="D12:D13" xr:uid="{D9CB47E4-7318-4681-8330-5E76DE9590AB}">
      <formula1>$Y$1:$Y$91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14" xr:uid="{7021CEE6-26BF-4F42-A35C-49640094CAA6}">
      <formula1>$AE$6:$AE$828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42" yWindow="376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abSelected="1" topLeftCell="A3" zoomScale="90" zoomScaleNormal="90" workbookViewId="0">
      <selection activeCell="K5" sqref="K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6"/>
      <c r="S1" s="112"/>
    </row>
    <row r="2" spans="1:16382" ht="21" customHeight="1">
      <c r="B2" s="326" t="s">
        <v>1496</v>
      </c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112"/>
    </row>
    <row r="3" spans="1:16382" s="18" customFormat="1" ht="15">
      <c r="B3" s="17"/>
      <c r="C3" s="17"/>
      <c r="D3" s="17"/>
      <c r="G3" s="220"/>
      <c r="I3" s="220"/>
      <c r="P3" s="19"/>
      <c r="T3" s="119" t="s">
        <v>48</v>
      </c>
    </row>
    <row r="4" spans="1:16382" s="234" customFormat="1" ht="89.25">
      <c r="A4" s="233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440530</v>
      </c>
      <c r="E5" s="202"/>
      <c r="F5" s="202"/>
      <c r="G5" s="243">
        <v>40995</v>
      </c>
      <c r="H5" s="202"/>
      <c r="I5" s="202">
        <v>207201</v>
      </c>
      <c r="J5" s="202"/>
      <c r="K5" s="202">
        <v>85600</v>
      </c>
      <c r="L5" s="202"/>
      <c r="M5" s="202"/>
      <c r="N5" s="202"/>
      <c r="O5" s="202"/>
      <c r="P5" s="202">
        <v>106734</v>
      </c>
      <c r="Q5" s="202"/>
      <c r="R5" s="202"/>
      <c r="S5" s="202"/>
      <c r="T5" s="202"/>
      <c r="U5" s="18" t="str">
        <f>'OPĆI DIO'!$C$1</f>
        <v>2217 SVEUČILIŠTE U RIJECI, PRAVNI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5350245</v>
      </c>
      <c r="E6" s="6">
        <f>+'A.2 PRIHODI I RASHODI IF'!E7+'A.2 PRIHODI I RASHODI IF'!E25</f>
        <v>4084938</v>
      </c>
      <c r="F6" s="6">
        <f>'A.2 PRIHODI I RASHODI IF'!E8</f>
        <v>0</v>
      </c>
      <c r="G6" s="6">
        <f>+'A.2 PRIHODI I RASHODI IF'!E10+'A.2 PRIHODI I RASHODI IF'!E26</f>
        <v>168183</v>
      </c>
      <c r="H6" s="6">
        <f>'A.2 PRIHODI I RASHODI IF'!E12</f>
        <v>0</v>
      </c>
      <c r="I6" s="6">
        <f>+'A.2 PRIHODI I RASHODI IF'!E13+'A.2 PRIHODI I RASHODI IF'!E27+'B.2 RAČUN FINANC IF'!E7</f>
        <v>607844</v>
      </c>
      <c r="J6" s="6">
        <f>'A.2 PRIHODI I RASHODI IF'!E15</f>
        <v>20800</v>
      </c>
      <c r="K6" s="6">
        <f>'A.2 PRIHODI I RASHODI IF'!E24</f>
        <v>0</v>
      </c>
      <c r="L6" s="6">
        <f>'A.2 PRIHODI I RASHODI IF'!E29</f>
        <v>800</v>
      </c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460680</v>
      </c>
      <c r="Q6" s="6">
        <f>'A.2 PRIHODI I RASHODI IF'!E48</f>
        <v>7000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2217 SVEUČILIŠTE U RIJECI, PRAVNI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-567310</v>
      </c>
      <c r="E7" s="203"/>
      <c r="F7" s="203"/>
      <c r="G7" s="203">
        <v>-27330</v>
      </c>
      <c r="H7" s="203"/>
      <c r="I7" s="203">
        <v>-138134</v>
      </c>
      <c r="J7" s="203"/>
      <c r="K7" s="203">
        <v>-9004</v>
      </c>
      <c r="L7" s="203"/>
      <c r="M7" s="203"/>
      <c r="N7" s="203"/>
      <c r="O7" s="203"/>
      <c r="P7" s="203">
        <v>-392842</v>
      </c>
      <c r="Q7" s="203"/>
      <c r="R7" s="203"/>
      <c r="S7" s="203"/>
      <c r="T7" s="203"/>
      <c r="U7" s="18" t="str">
        <f>'OPĆI DIO'!$C$1</f>
        <v>2217 SVEUČILIŠTE U RIJECI, PRAVNI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5223465</v>
      </c>
      <c r="E8" s="6">
        <f>+E5+E6+E7</f>
        <v>4084938</v>
      </c>
      <c r="F8" s="6">
        <f t="shared" ref="F8:Q8" si="1">+F5+F6+F7</f>
        <v>0</v>
      </c>
      <c r="G8" s="6">
        <f>+G5+G6+G7</f>
        <v>181848</v>
      </c>
      <c r="H8" s="6">
        <f t="shared" si="1"/>
        <v>0</v>
      </c>
      <c r="I8" s="6">
        <f t="shared" si="1"/>
        <v>676911</v>
      </c>
      <c r="J8" s="6">
        <f t="shared" si="1"/>
        <v>20800</v>
      </c>
      <c r="K8" s="6">
        <f>+K5+K6+K7</f>
        <v>76596</v>
      </c>
      <c r="L8" s="6">
        <f t="shared" si="1"/>
        <v>800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174572</v>
      </c>
      <c r="Q8" s="6">
        <f t="shared" si="1"/>
        <v>7000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5223465</v>
      </c>
      <c r="E9" s="6">
        <f>'A.2 PRIHODI I RASHODI IF'!E56+'A.2 PRIHODI I RASHODI IF'!E74</f>
        <v>4084938</v>
      </c>
      <c r="F9" s="6">
        <f>'A.2 PRIHODI I RASHODI IF'!E57</f>
        <v>0</v>
      </c>
      <c r="G9" s="6">
        <f>+'A.2 PRIHODI I RASHODI IF'!E59+'A.2 PRIHODI I RASHODI IF'!E75</f>
        <v>181848</v>
      </c>
      <c r="H9" s="6">
        <f>'A.2 PRIHODI I RASHODI IF'!E61</f>
        <v>0</v>
      </c>
      <c r="I9" s="6">
        <f>'A.2 PRIHODI I RASHODI IF'!E62</f>
        <v>676911</v>
      </c>
      <c r="J9" s="6">
        <f>'A.2 PRIHODI I RASHODI IF'!E64</f>
        <v>20800</v>
      </c>
      <c r="K9" s="6">
        <f>'A.2 PRIHODI I RASHODI IF'!E73</f>
        <v>76596</v>
      </c>
      <c r="L9" s="6">
        <f>'A.2 PRIHODI I RASHODI IF'!E78</f>
        <v>800</v>
      </c>
      <c r="M9" s="6">
        <f>'A.2 PRIHODI I RASHODI IF'!E79</f>
        <v>0</v>
      </c>
      <c r="N9" s="6">
        <f>SUM('A.2 PRIHODI I RASHODI IF'!E86:E92)</f>
        <v>0</v>
      </c>
      <c r="O9" s="6">
        <f>SUM('A.2 PRIHODI I RASHODI IF'!E93:E96)</f>
        <v>0</v>
      </c>
      <c r="P9" s="6">
        <f>'A.2 PRIHODI I RASHODI IF'!E97</f>
        <v>174572</v>
      </c>
      <c r="Q9" s="6">
        <f>'A.2 PRIHODI I RASHODI IF'!E99</f>
        <v>7000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2217 SVEUČILIŠTE U RIJECI, PRAVNI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2217 SVEUČILIŠTE U RIJECI, PRAVNI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2217 SVEUČILIŠTE U RIJECI, PRAVNI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2217 SVEUČILIŠTE U RIJECI, PRAVNI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567310</v>
      </c>
      <c r="E13" s="75">
        <f t="shared" ref="E13:T13" si="260">-E7</f>
        <v>0</v>
      </c>
      <c r="F13" s="75">
        <f t="shared" si="260"/>
        <v>0</v>
      </c>
      <c r="G13" s="75">
        <f t="shared" si="260"/>
        <v>27330</v>
      </c>
      <c r="H13" s="75">
        <f t="shared" si="260"/>
        <v>0</v>
      </c>
      <c r="I13" s="75">
        <f t="shared" si="260"/>
        <v>138134</v>
      </c>
      <c r="J13" s="75">
        <f t="shared" si="260"/>
        <v>0</v>
      </c>
      <c r="K13" s="75">
        <f t="shared" si="260"/>
        <v>9004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392842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2217 SVEUČILIŠTE U RIJECI, PRAVNI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5016512</v>
      </c>
      <c r="E14" s="6">
        <f>+'A.2 PRIHODI I RASHODI IF'!F7+'A.2 PRIHODI I RASHODI IF'!F25</f>
        <v>4188325</v>
      </c>
      <c r="F14" s="6">
        <f>'A.2 PRIHODI I RASHODI IF'!F8</f>
        <v>0</v>
      </c>
      <c r="G14" s="6">
        <f>+'A.2 PRIHODI I RASHODI IF'!F10+'A.2 PRIHODI I RASHODI IF'!F26</f>
        <v>168183</v>
      </c>
      <c r="H14" s="6">
        <f>'A.2 PRIHODI I RASHODI IF'!F12</f>
        <v>0</v>
      </c>
      <c r="I14" s="6">
        <f>+'A.2 PRIHODI I RASHODI IF'!F13+'A.2 PRIHODI I RASHODI IF'!F27+'B.2 RAČUN FINANC IF'!F7</f>
        <v>607844</v>
      </c>
      <c r="J14" s="6">
        <f>'A.2 PRIHODI I RASHODI IF'!F15</f>
        <v>1800</v>
      </c>
      <c r="K14" s="6">
        <f>+'A.2 PRIHODI I RASHODI IF'!F24</f>
        <v>42560</v>
      </c>
      <c r="L14" s="6">
        <f>'A.2 PRIHODI I RASHODI IF'!F29</f>
        <v>800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7000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2217 SVEUČILIŠTE U RIJECI, PRAVNI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-345075</v>
      </c>
      <c r="E15" s="204"/>
      <c r="F15" s="204"/>
      <c r="G15" s="204">
        <v>-13665</v>
      </c>
      <c r="H15" s="204"/>
      <c r="I15" s="204">
        <v>-69067</v>
      </c>
      <c r="J15" s="204"/>
      <c r="K15" s="204">
        <v>-2000</v>
      </c>
      <c r="L15" s="204"/>
      <c r="M15" s="202"/>
      <c r="N15" s="204"/>
      <c r="O15" s="204"/>
      <c r="P15" s="204">
        <v>-260343</v>
      </c>
      <c r="Q15" s="204"/>
      <c r="R15" s="204"/>
      <c r="S15" s="204"/>
      <c r="T15" s="204"/>
      <c r="U15" s="18" t="str">
        <f>'OPĆI DIO'!$C$1</f>
        <v>2217 SVEUČILIŠTE U RIJECI, PRAVNI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5238747</v>
      </c>
      <c r="E16" s="6">
        <f>+E13+E14+E15</f>
        <v>4188325</v>
      </c>
      <c r="F16" s="6">
        <f t="shared" ref="F16:T16" si="261">+F13+F14+F15</f>
        <v>0</v>
      </c>
      <c r="G16" s="6">
        <f t="shared" si="261"/>
        <v>181848</v>
      </c>
      <c r="H16" s="6">
        <f t="shared" si="261"/>
        <v>0</v>
      </c>
      <c r="I16" s="6">
        <f t="shared" si="261"/>
        <v>676911</v>
      </c>
      <c r="J16" s="6">
        <f t="shared" si="261"/>
        <v>1800</v>
      </c>
      <c r="K16" s="6">
        <f t="shared" si="261"/>
        <v>49564</v>
      </c>
      <c r="L16" s="6">
        <f t="shared" si="261"/>
        <v>800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132499</v>
      </c>
      <c r="Q16" s="6">
        <f t="shared" si="261"/>
        <v>7000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2217 SVEUČILIŠTE U RIJECI, PRAVNI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5238747</v>
      </c>
      <c r="E17" s="6">
        <f>'A.2 PRIHODI I RASHODI IF'!F56+'A.2 PRIHODI I RASHODI IF'!F74</f>
        <v>4188325</v>
      </c>
      <c r="F17" s="6">
        <f>'A.2 PRIHODI I RASHODI IF'!F57</f>
        <v>0</v>
      </c>
      <c r="G17" s="6">
        <f>+'A.2 PRIHODI I RASHODI IF'!F59+'A.2 PRIHODI I RASHODI IF'!F75</f>
        <v>181848</v>
      </c>
      <c r="H17" s="6">
        <f>'A.2 PRIHODI I RASHODI IF'!F61</f>
        <v>0</v>
      </c>
      <c r="I17" s="6">
        <f>'A.2 PRIHODI I RASHODI IF'!F62</f>
        <v>676911</v>
      </c>
      <c r="J17" s="6">
        <f>'A.2 PRIHODI I RASHODI IF'!F64</f>
        <v>1800</v>
      </c>
      <c r="K17" s="6">
        <f>'A.2 PRIHODI I RASHODI IF'!F73</f>
        <v>49564</v>
      </c>
      <c r="L17" s="6">
        <f>'A.2 PRIHODI I RASHODI IF'!F78</f>
        <v>800</v>
      </c>
      <c r="M17" s="6">
        <f>'A.2 PRIHODI I RASHODI IF'!F79</f>
        <v>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132499</v>
      </c>
      <c r="Q17" s="6">
        <f>'A.2 PRIHODI I RASHODI IF'!F99</f>
        <v>7000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2217 SVEUČILIŠTE U RIJECI, PRAVNI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2217 SVEUČILIŠTE U RIJECI, PRAVNI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2217 SVEUČILIŠTE U RIJECI, PRAVNI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2217 SVEUČILIŠTE U RIJECI, PRAVNI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345075</v>
      </c>
      <c r="E21" s="75">
        <f t="shared" ref="E21:T21" si="264">-E15</f>
        <v>0</v>
      </c>
      <c r="F21" s="75">
        <f t="shared" si="264"/>
        <v>0</v>
      </c>
      <c r="G21" s="75">
        <f t="shared" si="264"/>
        <v>13665</v>
      </c>
      <c r="H21" s="75">
        <f t="shared" si="264"/>
        <v>0</v>
      </c>
      <c r="I21" s="75">
        <f t="shared" si="264"/>
        <v>69067</v>
      </c>
      <c r="J21" s="75">
        <f t="shared" si="264"/>
        <v>0</v>
      </c>
      <c r="K21" s="75">
        <f t="shared" si="264"/>
        <v>2000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260343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2217 SVEUČILIŠTE U RIJECI, PRAVNI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5057050</v>
      </c>
      <c r="E22" s="6">
        <f>+'A.2 PRIHODI I RASHODI IF'!G7+'A.2 PRIHODI I RASHODI IF'!G25</f>
        <v>4271423</v>
      </c>
      <c r="F22" s="6">
        <f>'A.2 PRIHODI I RASHODI IF'!G8</f>
        <v>0</v>
      </c>
      <c r="G22" s="6">
        <f>+'A.2 PRIHODI I RASHODI IF'!G10+'A.2 PRIHODI I RASHODI IF'!G26</f>
        <v>168183</v>
      </c>
      <c r="H22" s="6">
        <f>'A.2 PRIHODI I RASHODI IF'!G12</f>
        <v>0</v>
      </c>
      <c r="I22" s="6">
        <f>'A.2 PRIHODI I RASHODI IF'!G13+'B.2 RAČUN FINANC IF'!G27</f>
        <v>607844</v>
      </c>
      <c r="J22" s="6">
        <f>'A.2 PRIHODI I RASHODI IF'!G15</f>
        <v>1800</v>
      </c>
      <c r="K22" s="6">
        <f>'A.2 PRIHODI I RASHODI IF'!G24</f>
        <v>0</v>
      </c>
      <c r="L22" s="6">
        <f>'A.2 PRIHODI I RASHODI IF'!G29</f>
        <v>800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7000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2217 SVEUČILIŠTE U RIJECI, PRAVNI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-117111</v>
      </c>
      <c r="E23" s="204"/>
      <c r="F23" s="204"/>
      <c r="G23" s="204"/>
      <c r="H23" s="204"/>
      <c r="I23" s="204"/>
      <c r="J23" s="204"/>
      <c r="K23" s="204"/>
      <c r="L23" s="204"/>
      <c r="M23" s="202"/>
      <c r="N23" s="204"/>
      <c r="O23" s="204"/>
      <c r="P23" s="204">
        <v>-117111</v>
      </c>
      <c r="Q23" s="204"/>
      <c r="R23" s="204"/>
      <c r="S23" s="204"/>
      <c r="T23" s="204"/>
      <c r="U23" s="18" t="str">
        <f>'OPĆI DIO'!$C$1</f>
        <v>2217 SVEUČILIŠTE U RIJECI, PRAVNI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5285014</v>
      </c>
      <c r="E24" s="6">
        <f>+E21+E22+E23</f>
        <v>4271423</v>
      </c>
      <c r="F24" s="6">
        <f t="shared" ref="F24:T24" si="265">+F21+F22+F23</f>
        <v>0</v>
      </c>
      <c r="G24" s="6">
        <f t="shared" si="265"/>
        <v>181848</v>
      </c>
      <c r="H24" s="6">
        <f t="shared" si="265"/>
        <v>0</v>
      </c>
      <c r="I24" s="6">
        <f t="shared" si="265"/>
        <v>676911</v>
      </c>
      <c r="J24" s="6">
        <f t="shared" si="265"/>
        <v>1800</v>
      </c>
      <c r="K24" s="6">
        <f t="shared" si="265"/>
        <v>2000</v>
      </c>
      <c r="L24" s="6">
        <f t="shared" si="265"/>
        <v>800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143232</v>
      </c>
      <c r="Q24" s="6">
        <f t="shared" si="265"/>
        <v>7000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2217 SVEUČILIŠTE U RIJECI, PRAVNI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5285014</v>
      </c>
      <c r="E25" s="6">
        <f>'A.2 PRIHODI I RASHODI IF'!G56+'A.2 PRIHODI I RASHODI IF'!G74</f>
        <v>4271423</v>
      </c>
      <c r="F25" s="6">
        <f>'A.2 PRIHODI I RASHODI IF'!G57</f>
        <v>0</v>
      </c>
      <c r="G25" s="6">
        <f>+'A.2 PRIHODI I RASHODI IF'!G59+'A.2 PRIHODI I RASHODI IF'!G75</f>
        <v>181848</v>
      </c>
      <c r="H25" s="6">
        <f>'A.2 PRIHODI I RASHODI IF'!G61</f>
        <v>0</v>
      </c>
      <c r="I25" s="6">
        <f>'A.2 PRIHODI I RASHODI IF'!G62</f>
        <v>676911</v>
      </c>
      <c r="J25" s="6">
        <f>'A.2 PRIHODI I RASHODI IF'!G64</f>
        <v>1800</v>
      </c>
      <c r="K25" s="6">
        <f>'A.2 PRIHODI I RASHODI IF'!G73</f>
        <v>2000</v>
      </c>
      <c r="L25" s="6">
        <f>'A.2 PRIHODI I RASHODI IF'!G78</f>
        <v>800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143232</v>
      </c>
      <c r="Q25" s="6">
        <f>'A.2 PRIHODI I RASHODI IF'!G99</f>
        <v>7000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2217 SVEUČILIŠTE U RIJECI, PRAVNI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2217 SVEUČILIŠTE U RIJECI, PRAVNI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6" zoomScale="90" zoomScaleNormal="90" workbookViewId="0">
      <selection activeCell="C42" sqref="C42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30" t="s">
        <v>37</v>
      </c>
      <c r="B2" s="330"/>
      <c r="C2" s="330"/>
      <c r="D2" s="330"/>
      <c r="E2" s="330"/>
      <c r="F2" s="330"/>
      <c r="G2" s="330"/>
      <c r="H2" s="330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30" t="s">
        <v>1523</v>
      </c>
      <c r="B4" s="330"/>
      <c r="C4" s="330"/>
      <c r="D4" s="330"/>
      <c r="E4" s="330"/>
      <c r="F4" s="330"/>
      <c r="G4" s="330"/>
      <c r="H4" s="330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30" t="s">
        <v>1524</v>
      </c>
      <c r="B6" s="330"/>
      <c r="C6" s="330"/>
      <c r="D6" s="330"/>
      <c r="E6" s="330"/>
      <c r="F6" s="330"/>
      <c r="G6" s="330"/>
      <c r="H6" s="330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31" t="s">
        <v>1525</v>
      </c>
      <c r="B8" s="332"/>
      <c r="C8" s="333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27">
        <v>1</v>
      </c>
      <c r="B9" s="328"/>
      <c r="C9" s="329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4369694</v>
      </c>
      <c r="E10" s="195">
        <f>+E11+E19</f>
        <v>4290375</v>
      </c>
      <c r="F10" s="195">
        <f>+F11+F19</f>
        <v>5350245</v>
      </c>
      <c r="G10" s="195">
        <f>+G11+G19</f>
        <v>5016512</v>
      </c>
      <c r="H10" s="195">
        <f>+H11+H19</f>
        <v>5057050</v>
      </c>
      <c r="I10" s="193" t="str">
        <f>'OPĆI DIO'!$C$1</f>
        <v>2217 SVEUČILIŠTE U RIJECI, PRAVNI FAKULTET</v>
      </c>
    </row>
    <row r="11" spans="1:10">
      <c r="A11" s="170">
        <v>6</v>
      </c>
      <c r="B11" s="170"/>
      <c r="C11" s="170" t="s">
        <v>1527</v>
      </c>
      <c r="D11" s="188">
        <f>SUM(D12:D18)</f>
        <v>4369694</v>
      </c>
      <c r="E11" s="188">
        <f>SUM(E12:E18)</f>
        <v>4290375</v>
      </c>
      <c r="F11" s="188">
        <f>SUM(F12:F18)</f>
        <v>5350245</v>
      </c>
      <c r="G11" s="188">
        <f>SUM(G12:G18)</f>
        <v>5016512</v>
      </c>
      <c r="H11" s="188">
        <f>SUM(H12:H18)</f>
        <v>5057050</v>
      </c>
      <c r="I11" s="193" t="str">
        <f>'OPĆI DIO'!$C$1</f>
        <v>2217 SVEUČILIŠTE U RIJECI, PRAVNI FAKULTET</v>
      </c>
    </row>
    <row r="12" spans="1:10">
      <c r="A12" s="170"/>
      <c r="B12" s="171">
        <v>61</v>
      </c>
      <c r="C12" s="171" t="s">
        <v>1528</v>
      </c>
      <c r="D12" s="216">
        <v>0</v>
      </c>
      <c r="E12" s="216">
        <v>0</v>
      </c>
      <c r="F12" s="206">
        <f>SUMIF('Unos prihoda i primitaka'!$N$3:$N$505,$B12,'Unos prihoda i primitaka'!I$3:I$505)</f>
        <v>0</v>
      </c>
      <c r="G12" s="206">
        <f>SUMIF('Unos prihoda i primitaka'!$N$3:$N$505,$B12,'Unos prihoda i primitaka'!J$3:J$505)</f>
        <v>0</v>
      </c>
      <c r="H12" s="206">
        <f>SUMIF('Unos prihoda i primitaka'!$N$3:$N$505,$B12,'Unos prihoda i primitaka'!K$3:K$505)</f>
        <v>0</v>
      </c>
      <c r="I12" s="193" t="str">
        <f>'OPĆI DIO'!$C$1</f>
        <v>2217 SVEUČILIŠTE U RIJECI, PRAVNI FAKULTET</v>
      </c>
    </row>
    <row r="13" spans="1:10" ht="30">
      <c r="A13" s="170"/>
      <c r="B13" s="171">
        <v>63</v>
      </c>
      <c r="C13" s="171" t="s">
        <v>1529</v>
      </c>
      <c r="D13" s="216">
        <f>143233+1</f>
        <v>143234</v>
      </c>
      <c r="E13" s="216">
        <v>26300</v>
      </c>
      <c r="F13" s="206">
        <f>SUMIF('Unos prihoda i primitaka'!$N$3:$N$505,$B13,'Unos prihoda i primitaka'!I$3:I$505)</f>
        <v>21600</v>
      </c>
      <c r="G13" s="206">
        <f>SUMIF('Unos prihoda i primitaka'!$N$3:$N$505,$B13,'Unos prihoda i primitaka'!J$3:J$505)</f>
        <v>45160</v>
      </c>
      <c r="H13" s="206">
        <f>SUMIF('Unos prihoda i primitaka'!$N$3:$N$505,$B13,'Unos prihoda i primitaka'!K$3:K$505)</f>
        <v>2600</v>
      </c>
      <c r="I13" s="193" t="str">
        <f>'OPĆI DIO'!$C$1</f>
        <v>2217 SVEUČILIŠTE U RIJECI, PRAVNI FAKULTET</v>
      </c>
    </row>
    <row r="14" spans="1:10">
      <c r="A14" s="170"/>
      <c r="B14" s="171">
        <v>64</v>
      </c>
      <c r="C14" s="171" t="s">
        <v>1530</v>
      </c>
      <c r="D14" s="216">
        <f>373+1</f>
        <v>374</v>
      </c>
      <c r="E14" s="216">
        <v>0</v>
      </c>
      <c r="F14" s="206">
        <f>SUMIF('Unos prihoda i primitaka'!$N$3:$N$505,$B14,'Unos prihoda i primitaka'!I$3:I$505)</f>
        <v>100</v>
      </c>
      <c r="G14" s="206">
        <f>SUMIF('Unos prihoda i primitaka'!$N$3:$N$505,$B14,'Unos prihoda i primitaka'!J$3:J$505)</f>
        <v>100</v>
      </c>
      <c r="H14" s="206">
        <f>SUMIF('Unos prihoda i primitaka'!$N$3:$N$505,$B14,'Unos prihoda i primitaka'!K$3:K$505)</f>
        <v>100</v>
      </c>
      <c r="I14" s="193" t="str">
        <f>'OPĆI DIO'!$C$1</f>
        <v>2217 SVEUČILIŠTE U RIJECI, PRAVNI FAKULTET</v>
      </c>
    </row>
    <row r="15" spans="1:10" ht="45">
      <c r="A15" s="170"/>
      <c r="B15" s="171">
        <v>65</v>
      </c>
      <c r="C15" s="171" t="s">
        <v>1531</v>
      </c>
      <c r="D15" s="216">
        <v>513851</v>
      </c>
      <c r="E15" s="216">
        <v>562020</v>
      </c>
      <c r="F15" s="206">
        <f>SUMIF('Unos prihoda i primitaka'!$N$3:$N$505,$B15,'Unos prihoda i primitaka'!I$3:I$505)</f>
        <v>607844</v>
      </c>
      <c r="G15" s="206">
        <f>SUMIF('Unos prihoda i primitaka'!$N$3:$N$505,$B15,'Unos prihoda i primitaka'!J$3:J$505)</f>
        <v>607844</v>
      </c>
      <c r="H15" s="206">
        <f>SUMIF('Unos prihoda i primitaka'!$N$3:$N$505,$B15,'Unos prihoda i primitaka'!K$3:K$505)</f>
        <v>607844</v>
      </c>
      <c r="I15" s="193" t="str">
        <f>'OPĆI DIO'!$C$1</f>
        <v>2217 SVEUČILIŠTE U RIJECI, PRAVNI FAKULTET</v>
      </c>
    </row>
    <row r="16" spans="1:10" ht="30">
      <c r="A16" s="170"/>
      <c r="B16" s="171">
        <v>66</v>
      </c>
      <c r="C16" s="171" t="s">
        <v>1532</v>
      </c>
      <c r="D16" s="216">
        <v>207500</v>
      </c>
      <c r="E16" s="216">
        <v>158300</v>
      </c>
      <c r="F16" s="206">
        <f>SUMIF('Unos prihoda i primitaka'!$N$3:$N$505,$B16,'Unos prihoda i primitaka'!I$3:I$505)</f>
        <v>174450</v>
      </c>
      <c r="G16" s="206">
        <f>SUMIF('Unos prihoda i primitaka'!$N$3:$N$505,$B16,'Unos prihoda i primitaka'!J$3:J$505)</f>
        <v>174450</v>
      </c>
      <c r="H16" s="206">
        <f>SUMIF('Unos prihoda i primitaka'!$N$3:$N$505,$B16,'Unos prihoda i primitaka'!K$3:K$505)</f>
        <v>174450</v>
      </c>
      <c r="I16" s="193" t="str">
        <f>'OPĆI DIO'!$C$1</f>
        <v>2217 SVEUČILIŠTE U RIJECI, PRAVNI FAKULTET</v>
      </c>
    </row>
    <row r="17" spans="1:9" ht="30">
      <c r="A17" s="170"/>
      <c r="B17" s="171">
        <v>67</v>
      </c>
      <c r="C17" s="171" t="s">
        <v>1533</v>
      </c>
      <c r="D17" s="216">
        <f>3504734+1</f>
        <v>3504735</v>
      </c>
      <c r="E17" s="216">
        <v>3543755</v>
      </c>
      <c r="F17" s="206">
        <f>SUMIF('Unos prihoda i primitaka'!$N$3:$N$505,$B17,'Unos prihoda i primitaka'!I$3:I$505)</f>
        <v>4545618</v>
      </c>
      <c r="G17" s="206">
        <f>SUMIF('Unos prihoda i primitaka'!$N$3:$N$505,$B17,'Unos prihoda i primitaka'!J$3:J$505)</f>
        <v>4188325</v>
      </c>
      <c r="H17" s="206">
        <f>SUMIF('Unos prihoda i primitaka'!$N$3:$N$505,$B17,'Unos prihoda i primitaka'!K$3:K$505)</f>
        <v>4271423</v>
      </c>
      <c r="I17" s="193" t="str">
        <f>'OPĆI DIO'!$C$1</f>
        <v>2217 SVEUČILIŠTE U RIJECI, PRAVNI FAKULTET</v>
      </c>
    </row>
    <row r="18" spans="1:9">
      <c r="A18" s="170"/>
      <c r="B18" s="171">
        <v>68</v>
      </c>
      <c r="C18" s="171" t="s">
        <v>1534</v>
      </c>
      <c r="D18" s="216">
        <v>0</v>
      </c>
      <c r="E18" s="215"/>
      <c r="F18" s="206">
        <f>SUMIF('Unos prihoda i primitaka'!$N$3:$N$505,$B18,'Unos prihoda i primitaka'!I$3:I$505)</f>
        <v>633</v>
      </c>
      <c r="G18" s="206">
        <f>SUMIF('Unos prihoda i primitaka'!$N$3:$N$505,$B18,'Unos prihoda i primitaka'!J$3:J$505)</f>
        <v>633</v>
      </c>
      <c r="H18" s="206">
        <f>SUMIF('Unos prihoda i primitaka'!$N$3:$N$505,$B18,'Unos prihoda i primitaka'!K$3:K$505)</f>
        <v>633</v>
      </c>
      <c r="I18" s="193" t="str">
        <f>'OPĆI DIO'!$C$1</f>
        <v>2217 SVEUČILIŠTE U RIJECI, PRAVNI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2217 SVEUČILIŠTE U RIJECI, PRAVNI FAKULTET</v>
      </c>
    </row>
    <row r="20" spans="1:9" ht="30">
      <c r="A20" s="172"/>
      <c r="B20" s="173">
        <v>71</v>
      </c>
      <c r="C20" s="171" t="s">
        <v>1536</v>
      </c>
      <c r="D20" s="215">
        <v>0</v>
      </c>
      <c r="E20" s="215">
        <v>0</v>
      </c>
      <c r="F20" s="206">
        <f>SUMIF('Unos prihoda i primitaka'!$N$3:$N$505,$B20,'Unos prihoda i primitaka'!I$3:I$505)</f>
        <v>0</v>
      </c>
      <c r="G20" s="206">
        <f>SUMIF('Unos prihoda i primitaka'!$N$3:$N$505,$B20,'Unos prihoda i primitaka'!J$3:J$505)</f>
        <v>0</v>
      </c>
      <c r="H20" s="206">
        <f>SUMIF('Unos prihoda i primitaka'!$N$3:$N$505,$B20,'Unos prihoda i primitaka'!K$3:K$505)</f>
        <v>0</v>
      </c>
      <c r="I20" s="193" t="str">
        <f>'OPĆI DIO'!$C$1</f>
        <v>2217 SVEUČILIŠTE U RIJECI, PRAVNI FAKULTET</v>
      </c>
    </row>
    <row r="21" spans="1:9" ht="30">
      <c r="A21" s="172"/>
      <c r="B21" s="173">
        <v>72</v>
      </c>
      <c r="C21" s="171" t="s">
        <v>1537</v>
      </c>
      <c r="D21" s="215">
        <v>0</v>
      </c>
      <c r="E21" s="215">
        <v>0</v>
      </c>
      <c r="F21" s="206">
        <f>SUMIF('Unos prihoda i primitaka'!$N$3:$N$505,$B21,'Unos prihoda i primitaka'!I$3:I$505)</f>
        <v>0</v>
      </c>
      <c r="G21" s="206">
        <f>SUMIF('Unos prihoda i primitaka'!$N$3:$N$505,$B21,'Unos prihoda i primitaka'!J$3:J$505)</f>
        <v>0</v>
      </c>
      <c r="H21" s="206">
        <f>SUMIF('Unos prihoda i primitaka'!$N$3:$N$505,$B21,'Unos prihoda i primitaka'!K$3:K$505)</f>
        <v>0</v>
      </c>
      <c r="I21" s="193" t="str">
        <f>'OPĆI DIO'!$C$1</f>
        <v>2217 SVEUČILIŠTE U RIJECI, PRAVNI FAKULTET</v>
      </c>
    </row>
    <row r="24" spans="1:9" ht="30">
      <c r="A24" s="331" t="s">
        <v>1525</v>
      </c>
      <c r="B24" s="332"/>
      <c r="C24" s="333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27">
        <v>1</v>
      </c>
      <c r="B25" s="328"/>
      <c r="C25" s="329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5">
        <f>+D27+D35</f>
        <v>4368125</v>
      </c>
      <c r="E26" s="205">
        <f>+E27+E35</f>
        <v>4317175</v>
      </c>
      <c r="F26" s="205">
        <f>+F27+F35</f>
        <v>5223465</v>
      </c>
      <c r="G26" s="205">
        <f>+G27+G35</f>
        <v>5238747</v>
      </c>
      <c r="H26" s="205">
        <f>+H27+H35</f>
        <v>5285014</v>
      </c>
      <c r="I26" s="193" t="str">
        <f>'OPĆI DIO'!$C$1</f>
        <v>2217 SVEUČILIŠTE U RIJECI, PRAVNI FAKULTET</v>
      </c>
    </row>
    <row r="27" spans="1:9">
      <c r="A27" s="170">
        <v>3</v>
      </c>
      <c r="B27" s="170"/>
      <c r="C27" s="170" t="s">
        <v>1539</v>
      </c>
      <c r="D27" s="187">
        <f>SUM(D28:D34)</f>
        <v>4265968</v>
      </c>
      <c r="E27" s="187">
        <f>SUM(E28:E34)</f>
        <v>4264686</v>
      </c>
      <c r="F27" s="187">
        <f>SUM(F28:F34)</f>
        <v>5066493</v>
      </c>
      <c r="G27" s="187">
        <f>SUM(G28:G34)</f>
        <v>5104354</v>
      </c>
      <c r="H27" s="187">
        <f>SUM(H28:H34)</f>
        <v>5144873</v>
      </c>
      <c r="I27" s="193" t="str">
        <f>'OPĆI DIO'!$C$1</f>
        <v>2217 SVEUČILIŠTE U RIJECI, PRAVNI FAKULTET</v>
      </c>
    </row>
    <row r="28" spans="1:9">
      <c r="A28" s="170"/>
      <c r="B28" s="171">
        <v>31</v>
      </c>
      <c r="C28" s="171" t="s">
        <v>1540</v>
      </c>
      <c r="D28" s="311">
        <f>3650495+1</f>
        <v>3650496</v>
      </c>
      <c r="E28" s="311">
        <v>3684251</v>
      </c>
      <c r="F28" s="208">
        <f>SUMIF('Unos rashoda i izdataka'!$Q$3:$Q$501,$B28,'Unos rashoda i izdataka'!K$3:K$501)+SUMIF('Unos rashoda P4'!$T$3:$T$501,$B28,'Unos rashoda P4'!I$3:I$501)</f>
        <v>4355135</v>
      </c>
      <c r="G28" s="208">
        <f>SUMIF('Unos rashoda i izdataka'!$Q$3:$Q$501,$B28,'Unos rashoda i izdataka'!L$3:L$501)+SUMIF('Unos rashoda P4'!$T$3:$T$501,$B28,'Unos rashoda P4'!J$3:J$501)</f>
        <v>4433998</v>
      </c>
      <c r="H28" s="208">
        <f>SUMIF('Unos rashoda i izdataka'!$Q$3:$Q$501,$B28,'Unos rashoda i izdataka'!M$3:M$501)+SUMIF('Unos rashoda P4'!$T$3:$T$501,$B28,'Unos rashoda P4'!K$3:K$501)</f>
        <v>4454089</v>
      </c>
      <c r="I28" s="193" t="str">
        <f>'OPĆI DIO'!$C$1</f>
        <v>2217 SVEUČILIŠTE U RIJECI, PRAVNI FAKULTET</v>
      </c>
    </row>
    <row r="29" spans="1:9">
      <c r="A29" s="173"/>
      <c r="B29" s="173">
        <v>32</v>
      </c>
      <c r="C29" s="179" t="s">
        <v>1541</v>
      </c>
      <c r="D29" s="312">
        <f>580599+1</f>
        <v>580600</v>
      </c>
      <c r="E29" s="312">
        <v>540385</v>
      </c>
      <c r="F29" s="208">
        <f>SUMIF('Unos rashoda i izdataka'!$Q$3:$Q$501,$B29,'Unos rashoda i izdataka'!K$3:K$501)+SUMIF('Unos rashoda P4'!$T$3:$T$501,$B29,'Unos rashoda P4'!I$3:I$501)</f>
        <v>674043</v>
      </c>
      <c r="G29" s="208">
        <f>SUMIF('Unos rashoda i izdataka'!$Q$3:$Q$501,$B29,'Unos rashoda i izdataka'!L$3:L$501)+SUMIF('Unos rashoda P4'!$T$3:$T$501,$B29,'Unos rashoda P4'!J$3:J$501)</f>
        <v>632848</v>
      </c>
      <c r="H29" s="208">
        <f>SUMIF('Unos rashoda i izdataka'!$Q$3:$Q$501,$B29,'Unos rashoda i izdataka'!M$3:M$501)+SUMIF('Unos rashoda P4'!$T$3:$T$501,$B29,'Unos rashoda P4'!K$3:K$501)</f>
        <v>653074</v>
      </c>
      <c r="I29" s="193" t="str">
        <f>'OPĆI DIO'!$C$1</f>
        <v>2217 SVEUČILIŠTE U RIJECI, PRAVNI FAKULTET</v>
      </c>
    </row>
    <row r="30" spans="1:9">
      <c r="A30" s="173"/>
      <c r="B30" s="173">
        <v>34</v>
      </c>
      <c r="C30" s="179" t="s">
        <v>1542</v>
      </c>
      <c r="D30" s="312">
        <v>6655</v>
      </c>
      <c r="E30" s="312">
        <v>9950</v>
      </c>
      <c r="F30" s="208">
        <f>SUMIF('Unos rashoda i izdataka'!$Q$3:$Q$501,$B30,'Unos rashoda i izdataka'!K$3:K$501)+SUMIF('Unos rashoda P4'!$T$3:$T$501,$B30,'Unos rashoda P4'!I$3:I$501)</f>
        <v>5772</v>
      </c>
      <c r="G30" s="208">
        <f>SUMIF('Unos rashoda i izdataka'!$Q$3:$Q$501,$B30,'Unos rashoda i izdataka'!L$3:L$501)+SUMIF('Unos rashoda P4'!$T$3:$T$501,$B30,'Unos rashoda P4'!J$3:J$501)</f>
        <v>5923</v>
      </c>
      <c r="H30" s="208">
        <f>SUMIF('Unos rashoda i izdataka'!$Q$3:$Q$501,$B30,'Unos rashoda i izdataka'!M$3:M$501)+SUMIF('Unos rashoda P4'!$T$3:$T$501,$B30,'Unos rashoda P4'!K$3:K$501)</f>
        <v>6081</v>
      </c>
      <c r="I30" s="193" t="str">
        <f>'OPĆI DIO'!$C$1</f>
        <v>2217 SVEUČILIŠTE U RIJECI, PRAVNI FAKULTET</v>
      </c>
    </row>
    <row r="31" spans="1:9">
      <c r="A31" s="173"/>
      <c r="B31" s="173">
        <v>35</v>
      </c>
      <c r="C31" s="179" t="s">
        <v>1543</v>
      </c>
      <c r="D31" s="312">
        <v>0</v>
      </c>
      <c r="E31" s="312">
        <v>0</v>
      </c>
      <c r="F31" s="208">
        <f>SUMIF('Unos rashoda i izdataka'!$Q$3:$Q$501,$B31,'Unos rashoda i izdataka'!K$3:K$501)+SUMIF('Unos rashoda P4'!$T$3:$T$501,$B31,'Unos rashoda P4'!I$3:I$501)</f>
        <v>0</v>
      </c>
      <c r="G31" s="208">
        <f>SUMIF('Unos rashoda i izdataka'!$Q$3:$Q$501,$B31,'Unos rashoda i izdataka'!L$3:L$501)+SUMIF('Unos rashoda P4'!$T$3:$T$501,$B31,'Unos rashoda P4'!J$3:J$501)</f>
        <v>0</v>
      </c>
      <c r="H31" s="208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2217 SVEUČILIŠTE U RIJECI, PRAVNI FAKULTET</v>
      </c>
    </row>
    <row r="32" spans="1:9" ht="30">
      <c r="A32" s="173"/>
      <c r="B32" s="173">
        <v>36</v>
      </c>
      <c r="C32" s="179" t="s">
        <v>1544</v>
      </c>
      <c r="D32" s="312">
        <f>26951+1</f>
        <v>26952</v>
      </c>
      <c r="E32" s="312">
        <v>28400</v>
      </c>
      <c r="F32" s="208">
        <f>SUMIF('Unos rashoda i izdataka'!$Q$3:$Q$501,$B32,'Unos rashoda i izdataka'!K$3:K$501)+SUMIF('Unos rashoda P4'!$T$3:$T$501,$B32,'Unos rashoda P4'!I$3:I$501)</f>
        <v>29000</v>
      </c>
      <c r="G32" s="208">
        <f>SUMIF('Unos rashoda i izdataka'!$Q$3:$Q$501,$B32,'Unos rashoda i izdataka'!L$3:L$501)+SUMIF('Unos rashoda P4'!$T$3:$T$501,$B32,'Unos rashoda P4'!J$3:J$501)</f>
        <v>29000</v>
      </c>
      <c r="H32" s="208">
        <f>SUMIF('Unos rashoda i izdataka'!$Q$3:$Q$501,$B32,'Unos rashoda i izdataka'!M$3:M$501)+SUMIF('Unos rashoda P4'!$T$3:$T$501,$B32,'Unos rashoda P4'!K$3:K$501)</f>
        <v>29000</v>
      </c>
      <c r="I32" s="193" t="str">
        <f>'OPĆI DIO'!$C$1</f>
        <v>2217 SVEUČILIŠTE U RIJECI, PRAVNI FAKULTET</v>
      </c>
    </row>
    <row r="33" spans="1:9" ht="30">
      <c r="A33" s="173"/>
      <c r="B33" s="173">
        <v>37</v>
      </c>
      <c r="C33" s="179" t="s">
        <v>1545</v>
      </c>
      <c r="D33" s="312">
        <v>1265</v>
      </c>
      <c r="E33" s="312">
        <v>900</v>
      </c>
      <c r="F33" s="208">
        <f>SUMIF('Unos rashoda i izdataka'!$Q$3:$Q$501,$B33,'Unos rashoda i izdataka'!K$3:K$501)+SUMIF('Unos rashoda P4'!$T$3:$T$501,$B33,'Unos rashoda P4'!I$3:I$501)</f>
        <v>1743</v>
      </c>
      <c r="G33" s="208">
        <f>SUMIF('Unos rashoda i izdataka'!$Q$3:$Q$501,$B33,'Unos rashoda i izdataka'!L$3:L$501)+SUMIF('Unos rashoda P4'!$T$3:$T$501,$B33,'Unos rashoda P4'!J$3:J$501)</f>
        <v>1785</v>
      </c>
      <c r="H33" s="208">
        <f>SUMIF('Unos rashoda i izdataka'!$Q$3:$Q$501,$B33,'Unos rashoda i izdataka'!M$3:M$501)+SUMIF('Unos rashoda P4'!$T$3:$T$501,$B33,'Unos rashoda P4'!K$3:K$501)</f>
        <v>1829</v>
      </c>
      <c r="I33" s="193" t="str">
        <f>'OPĆI DIO'!$C$1</f>
        <v>2217 SVEUČILIŠTE U RIJECI, PRAVNI FAKULTET</v>
      </c>
    </row>
    <row r="34" spans="1:9" ht="30">
      <c r="A34" s="173"/>
      <c r="B34" s="173">
        <v>38</v>
      </c>
      <c r="C34" s="179" t="s">
        <v>1546</v>
      </c>
      <c r="D34" s="312">
        <v>0</v>
      </c>
      <c r="E34" s="312">
        <v>800</v>
      </c>
      <c r="F34" s="208">
        <f>SUMIF('Unos rashoda i izdataka'!$Q$3:$Q$501,$B34,'Unos rashoda i izdataka'!K$3:K$501)+SUMIF('Unos rashoda P4'!$T$3:$T$501,$B34,'Unos rashoda P4'!I$3:I$501)</f>
        <v>800</v>
      </c>
      <c r="G34" s="208">
        <f>SUMIF('Unos rashoda i izdataka'!$Q$3:$Q$501,$B34,'Unos rashoda i izdataka'!L$3:L$501)+SUMIF('Unos rashoda P4'!$T$3:$T$501,$B34,'Unos rashoda P4'!J$3:J$501)</f>
        <v>800</v>
      </c>
      <c r="H34" s="208">
        <f>SUMIF('Unos rashoda i izdataka'!$Q$3:$Q$501,$B34,'Unos rashoda i izdataka'!M$3:M$501)+SUMIF('Unos rashoda P4'!$T$3:$T$501,$B34,'Unos rashoda P4'!K$3:K$501)</f>
        <v>800</v>
      </c>
      <c r="I34" s="193" t="str">
        <f>'OPĆI DIO'!$C$1</f>
        <v>2217 SVEUČILIŠTE U RIJECI, PRAVNI FAKULTET</v>
      </c>
    </row>
    <row r="35" spans="1:9" ht="30">
      <c r="A35" s="176">
        <v>4</v>
      </c>
      <c r="B35" s="176"/>
      <c r="C35" s="177" t="s">
        <v>1547</v>
      </c>
      <c r="D35" s="187">
        <f>SUM(D36:D40)</f>
        <v>102157</v>
      </c>
      <c r="E35" s="187">
        <f>SUM(E36:E40)</f>
        <v>52489</v>
      </c>
      <c r="F35" s="187">
        <f>SUM(F36:F40)</f>
        <v>156972</v>
      </c>
      <c r="G35" s="187">
        <f>SUM(G36:G40)</f>
        <v>134393</v>
      </c>
      <c r="H35" s="187">
        <f>SUM(H36:H40)</f>
        <v>140141</v>
      </c>
      <c r="I35" s="193" t="str">
        <f>'OPĆI DIO'!$C$1</f>
        <v>2217 SVEUČILIŠTE U RIJECI, PRAVNI FAKULTET</v>
      </c>
    </row>
    <row r="36" spans="1:9" ht="30">
      <c r="A36" s="171"/>
      <c r="B36" s="171">
        <v>41</v>
      </c>
      <c r="C36" s="178" t="s">
        <v>1548</v>
      </c>
      <c r="D36" s="311">
        <v>0</v>
      </c>
      <c r="E36" s="311">
        <v>0</v>
      </c>
      <c r="F36" s="208">
        <f>SUMIF('Unos rashoda i izdataka'!$Q$3:$Q$501,$B36,'Unos rashoda i izdataka'!K$3:K$501)+SUMIF('Unos rashoda P4'!$T$3:$T$501,$B36,'Unos rashoda P4'!I$3:I$501)</f>
        <v>0</v>
      </c>
      <c r="G36" s="208">
        <f>SUMIF('Unos rashoda i izdataka'!$Q$3:$Q$501,$B36,'Unos rashoda i izdataka'!L$3:L$501)+SUMIF('Unos rashoda P4'!$T$3:$T$501,$B36,'Unos rashoda P4'!J$3:J$501)</f>
        <v>0</v>
      </c>
      <c r="H36" s="208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2217 SVEUČILIŠTE U RIJECI, PRAVNI FAKULTET</v>
      </c>
    </row>
    <row r="37" spans="1:9" ht="30">
      <c r="A37" s="171"/>
      <c r="B37" s="171">
        <v>42</v>
      </c>
      <c r="C37" s="178" t="s">
        <v>1549</v>
      </c>
      <c r="D37" s="311">
        <v>67076</v>
      </c>
      <c r="E37" s="311">
        <v>52489</v>
      </c>
      <c r="F37" s="208">
        <f>SUMIF('Unos rashoda i izdataka'!$Q$3:$Q$501,$B37,'Unos rashoda i izdataka'!K$3:K$501)+SUMIF('Unos rashoda P4'!$T$3:$T$501,$B37,'Unos rashoda P4'!I$3:I$501)</f>
        <v>156972</v>
      </c>
      <c r="G37" s="208">
        <f>SUMIF('Unos rashoda i izdataka'!$Q$3:$Q$501,$B37,'Unos rashoda i izdataka'!L$3:L$501)+SUMIF('Unos rashoda P4'!$T$3:$T$501,$B37,'Unos rashoda P4'!J$3:J$501)</f>
        <v>134393</v>
      </c>
      <c r="H37" s="208">
        <f>SUMIF('Unos rashoda i izdataka'!$Q$3:$Q$501,$B37,'Unos rashoda i izdataka'!M$3:M$501)+SUMIF('Unos rashoda P4'!$T$3:$T$501,$B37,'Unos rashoda P4'!K$3:K$501)</f>
        <v>140141</v>
      </c>
      <c r="I37" s="193" t="str">
        <f>'OPĆI DIO'!$C$1</f>
        <v>2217 SVEUČILIŠTE U RIJECI, PRAVNI FAKULTET</v>
      </c>
    </row>
    <row r="38" spans="1:9" ht="30">
      <c r="A38" s="171"/>
      <c r="B38" s="171">
        <v>43</v>
      </c>
      <c r="C38" s="178" t="s">
        <v>1550</v>
      </c>
      <c r="D38" s="311">
        <v>0</v>
      </c>
      <c r="E38" s="311">
        <v>0</v>
      </c>
      <c r="F38" s="208">
        <f>SUMIF('Unos rashoda i izdataka'!$Q$3:$Q$501,$B38,'Unos rashoda i izdataka'!K$3:K$501)+SUMIF('Unos rashoda P4'!$T$3:$T$501,$B38,'Unos rashoda P4'!I$3:I$501)</f>
        <v>0</v>
      </c>
      <c r="G38" s="208">
        <f>SUMIF('Unos rashoda i izdataka'!$Q$3:$Q$501,$B38,'Unos rashoda i izdataka'!L$3:L$501)+SUMIF('Unos rashoda P4'!$T$3:$T$501,$B38,'Unos rashoda P4'!J$3:J$501)</f>
        <v>0</v>
      </c>
      <c r="H38" s="208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2217 SVEUČILIŠTE U RIJECI, PRAVNI FAKULTET</v>
      </c>
    </row>
    <row r="39" spans="1:9" ht="30">
      <c r="A39" s="171"/>
      <c r="B39" s="171">
        <v>44</v>
      </c>
      <c r="C39" s="178" t="s">
        <v>1551</v>
      </c>
      <c r="D39" s="311">
        <v>0</v>
      </c>
      <c r="E39" s="311">
        <v>0</v>
      </c>
      <c r="F39" s="208">
        <f>SUMIF('Unos rashoda i izdataka'!$Q$3:$Q$501,$B39,'Unos rashoda i izdataka'!K$3:K$501)+SUMIF('Unos rashoda P4'!$T$3:$T$501,$B39,'Unos rashoda P4'!I$3:I$501)</f>
        <v>0</v>
      </c>
      <c r="G39" s="208">
        <f>SUMIF('Unos rashoda i izdataka'!$Q$3:$Q$501,$B39,'Unos rashoda i izdataka'!L$3:L$501)+SUMIF('Unos rashoda P4'!$T$3:$T$501,$B39,'Unos rashoda P4'!J$3:J$501)</f>
        <v>0</v>
      </c>
      <c r="H39" s="208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2217 SVEUČILIŠTE U RIJECI, PRAVNI FAKULTET</v>
      </c>
    </row>
    <row r="40" spans="1:9" ht="30">
      <c r="A40" s="171"/>
      <c r="B40" s="171">
        <v>45</v>
      </c>
      <c r="C40" s="178" t="s">
        <v>1552</v>
      </c>
      <c r="D40" s="311">
        <f>35081</f>
        <v>35081</v>
      </c>
      <c r="E40" s="311">
        <v>0</v>
      </c>
      <c r="F40" s="208">
        <f>SUMIF('Unos rashoda i izdataka'!$Q$3:$Q$501,$B40,'Unos rashoda i izdataka'!K$3:K$501)+SUMIF('Unos rashoda P4'!$T$3:$T$501,$B40,'Unos rashoda P4'!I$3:I$501)</f>
        <v>0</v>
      </c>
      <c r="G40" s="208">
        <f>SUMIF('Unos rashoda i izdataka'!$Q$3:$Q$501,$B40,'Unos rashoda i izdataka'!L$3:L$501)+SUMIF('Unos rashoda P4'!$T$3:$T$501,$B40,'Unos rashoda P4'!J$3:J$501)</f>
        <v>0</v>
      </c>
      <c r="H40" s="208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2217 SVEUČILIŠTE U RIJECI, PRAVNI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87" activePane="bottomRight" state="frozen"/>
      <selection pane="topRight" activeCell="B1" sqref="B1"/>
      <selection pane="bottomLeft" activeCell="A5" sqref="A5"/>
      <selection pane="bottomRight" activeCell="E110" sqref="E110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79" customFormat="1" ht="18.75">
      <c r="B1" s="334" t="s">
        <v>1553</v>
      </c>
      <c r="C1" s="334"/>
      <c r="D1" s="334"/>
      <c r="E1" s="334"/>
      <c r="F1" s="334"/>
      <c r="G1" s="334"/>
    </row>
    <row r="2" spans="1:8">
      <c r="B2" s="280"/>
      <c r="C2" s="280"/>
      <c r="D2" s="280"/>
      <c r="E2" s="280"/>
      <c r="F2" s="280"/>
      <c r="G2" s="280"/>
    </row>
    <row r="3" spans="1:8" ht="30">
      <c r="A3" s="269"/>
      <c r="B3" s="281" t="s">
        <v>1525</v>
      </c>
      <c r="C3" s="282" t="s">
        <v>52</v>
      </c>
      <c r="D3" s="282" t="s">
        <v>53</v>
      </c>
      <c r="E3" s="283" t="s">
        <v>54</v>
      </c>
      <c r="F3" s="283" t="s">
        <v>55</v>
      </c>
      <c r="G3" s="283" t="s">
        <v>56</v>
      </c>
    </row>
    <row r="4" spans="1:8">
      <c r="A4" s="269"/>
      <c r="B4" s="284">
        <v>1</v>
      </c>
      <c r="C4" s="285">
        <v>2</v>
      </c>
      <c r="D4" s="285">
        <v>3</v>
      </c>
      <c r="E4" s="286">
        <v>4</v>
      </c>
      <c r="F4" s="286">
        <v>5</v>
      </c>
      <c r="G4" s="286">
        <v>6</v>
      </c>
    </row>
    <row r="5" spans="1:8" ht="19.5" customHeight="1">
      <c r="A5" s="269"/>
      <c r="B5" s="287" t="s">
        <v>1526</v>
      </c>
      <c r="C5" s="288">
        <f>+C6+C9+C11+C14+C47+C49</f>
        <v>4369694</v>
      </c>
      <c r="D5" s="288">
        <f>+D6+D9+D11+D14+D47+D49</f>
        <v>4290375</v>
      </c>
      <c r="E5" s="288">
        <f>+E6+E9+E11+E14+E47+E49+E51</f>
        <v>5350245</v>
      </c>
      <c r="F5" s="288">
        <f>+F6+F9+F11+F14+F47+F49+F51</f>
        <v>5016512</v>
      </c>
      <c r="G5" s="288">
        <f>+G6+G9+G11+G14+G47+G49+G51</f>
        <v>5057050</v>
      </c>
      <c r="H5" s="193" t="str">
        <f>'OPĆI DIO'!$C$1</f>
        <v>2217 SVEUČILIŠTE U RIJECI, PRAVNI FAKULTET</v>
      </c>
    </row>
    <row r="6" spans="1:8">
      <c r="A6" s="269">
        <v>1</v>
      </c>
      <c r="B6" s="289" t="s">
        <v>1554</v>
      </c>
      <c r="C6" s="189">
        <f>+C7+C8</f>
        <v>3504735</v>
      </c>
      <c r="D6" s="192">
        <f>+D7+D8</f>
        <v>3543755</v>
      </c>
      <c r="E6" s="192">
        <f>+E7+E8</f>
        <v>4084938</v>
      </c>
      <c r="F6" s="192">
        <f>+F7+F8</f>
        <v>4188325</v>
      </c>
      <c r="G6" s="192">
        <f>+G7+G8</f>
        <v>4271423</v>
      </c>
      <c r="H6" s="193" t="str">
        <f>'OPĆI DIO'!$C$1</f>
        <v>2217 SVEUČILIŠTE U RIJECI, PRAVNI FAKULTET</v>
      </c>
    </row>
    <row r="7" spans="1:8">
      <c r="A7" s="269">
        <v>11</v>
      </c>
      <c r="B7" s="290" t="s">
        <v>1555</v>
      </c>
      <c r="C7" s="291">
        <f>3504734+1</f>
        <v>3504735</v>
      </c>
      <c r="D7" s="291">
        <v>3543755</v>
      </c>
      <c r="E7" s="292">
        <f>SUMIF('Unos prihoda i primitaka'!$D$3:$D$505,$A7,'Unos prihoda i primitaka'!I$3:I$505)</f>
        <v>4084938</v>
      </c>
      <c r="F7" s="292">
        <f>SUMIF('Unos prihoda i primitaka'!$D$3:$D$505,$A7,'Unos prihoda i primitaka'!J$3:J$505)</f>
        <v>4188325</v>
      </c>
      <c r="G7" s="292">
        <f>SUMIF('Unos prihoda i primitaka'!$D$3:$D$505,$A7,'Unos prihoda i primitaka'!K$3:K$505)</f>
        <v>4271423</v>
      </c>
      <c r="H7" s="193" t="str">
        <f>'OPĆI DIO'!$C$1</f>
        <v>2217 SVEUČILIŠTE U RIJECI, PRAVNI FAKULTET</v>
      </c>
    </row>
    <row r="8" spans="1:8">
      <c r="A8" s="269">
        <v>12</v>
      </c>
      <c r="B8" s="293" t="s">
        <v>1556</v>
      </c>
      <c r="C8" s="291">
        <v>0</v>
      </c>
      <c r="D8" s="291">
        <v>0</v>
      </c>
      <c r="E8" s="292">
        <f>SUMIF('Unos prihoda i primitaka'!$D$3:$D$505,$A8,'Unos prihoda i primitaka'!I$3:I$505)</f>
        <v>0</v>
      </c>
      <c r="F8" s="292">
        <f>SUMIF('Unos prihoda i primitaka'!$D$3:$D$505,$A8,'Unos prihoda i primitaka'!J$3:J$505)</f>
        <v>0</v>
      </c>
      <c r="G8" s="292">
        <f>SUMIF('Unos prihoda i primitaka'!$D$3:$D$505,$A8,'Unos prihoda i primitaka'!K$3:K$505)</f>
        <v>0</v>
      </c>
      <c r="H8" s="193" t="str">
        <f>'OPĆI DIO'!$C$1</f>
        <v>2217 SVEUČILIŠTE U RIJECI, PRAVNI FAKULTET</v>
      </c>
    </row>
    <row r="9" spans="1:8" s="193" customFormat="1">
      <c r="A9" s="272">
        <v>3</v>
      </c>
      <c r="B9" s="289" t="s">
        <v>1557</v>
      </c>
      <c r="C9" s="192">
        <f>+C10</f>
        <v>200454</v>
      </c>
      <c r="D9" s="192">
        <f>+D10</f>
        <v>153100</v>
      </c>
      <c r="E9" s="192">
        <f>+E10</f>
        <v>168183</v>
      </c>
      <c r="F9" s="192">
        <f>+F10</f>
        <v>168183</v>
      </c>
      <c r="G9" s="192">
        <f>+G10</f>
        <v>168183</v>
      </c>
      <c r="H9" s="193" t="str">
        <f>'OPĆI DIO'!$C$1</f>
        <v>2217 SVEUČILIŠTE U RIJECI, PRAVNI FAKULTET</v>
      </c>
    </row>
    <row r="10" spans="1:8">
      <c r="A10" s="269">
        <v>31</v>
      </c>
      <c r="B10" s="294" t="s">
        <v>1558</v>
      </c>
      <c r="C10" s="291">
        <v>200454</v>
      </c>
      <c r="D10" s="291">
        <v>153100</v>
      </c>
      <c r="E10" s="292">
        <f>SUMIF('Unos prihoda i primitaka'!$D$3:$D$505,$A10,'Unos prihoda i primitaka'!I$3:I$505)</f>
        <v>168183</v>
      </c>
      <c r="F10" s="292">
        <f>SUMIF('Unos prihoda i primitaka'!$D$3:$D$505,$A10,'Unos prihoda i primitaka'!J$3:J$505)</f>
        <v>168183</v>
      </c>
      <c r="G10" s="292">
        <f>SUMIF('Unos prihoda i primitaka'!$D$3:$D$505,$A10,'Unos prihoda i primitaka'!K$3:K$505)</f>
        <v>168183</v>
      </c>
      <c r="H10" s="193" t="str">
        <f>'OPĆI DIO'!$C$1</f>
        <v>2217 SVEUČILIŠTE U RIJECI, PRAVNI FAKULTET</v>
      </c>
    </row>
    <row r="11" spans="1:8" s="193" customFormat="1">
      <c r="A11" s="272">
        <v>4</v>
      </c>
      <c r="B11" s="289" t="s">
        <v>1559</v>
      </c>
      <c r="C11" s="192">
        <f>+C12+C13</f>
        <v>513851</v>
      </c>
      <c r="D11" s="192">
        <f>+D12+D13</f>
        <v>562020</v>
      </c>
      <c r="E11" s="192">
        <f>+E12+E13</f>
        <v>607844</v>
      </c>
      <c r="F11" s="192">
        <f>+F12+F13</f>
        <v>607844</v>
      </c>
      <c r="G11" s="192">
        <f>+G12+G13</f>
        <v>607844</v>
      </c>
      <c r="H11" s="193" t="str">
        <f>'OPĆI DIO'!$C$1</f>
        <v>2217 SVEUČILIŠTE U RIJECI, PRAVNI FAKULTET</v>
      </c>
    </row>
    <row r="12" spans="1:8">
      <c r="A12" s="269">
        <v>41</v>
      </c>
      <c r="B12" s="294" t="s">
        <v>1560</v>
      </c>
      <c r="C12" s="291">
        <v>0</v>
      </c>
      <c r="D12" s="291">
        <v>0</v>
      </c>
      <c r="E12" s="292">
        <f>SUMIF('Unos prihoda i primitaka'!$D$3:$D$505,$A12,'Unos prihoda i primitaka'!I$3:I$505)</f>
        <v>0</v>
      </c>
      <c r="F12" s="292">
        <f>SUMIF('Unos prihoda i primitaka'!$D$3:$D$505,$A12,'Unos prihoda i primitaka'!J$3:J$505)</f>
        <v>0</v>
      </c>
      <c r="G12" s="292">
        <f>SUMIF('Unos prihoda i primitaka'!$D$3:$D$505,$A12,'Unos prihoda i primitaka'!K$3:K$505)</f>
        <v>0</v>
      </c>
      <c r="H12" s="193" t="str">
        <f>'OPĆI DIO'!$C$1</f>
        <v>2217 SVEUČILIŠTE U RIJECI, PRAVNI FAKULTET</v>
      </c>
    </row>
    <row r="13" spans="1:8">
      <c r="A13" s="269">
        <v>43</v>
      </c>
      <c r="B13" s="294" t="s">
        <v>1561</v>
      </c>
      <c r="C13" s="291">
        <v>513851</v>
      </c>
      <c r="D13" s="291">
        <v>562020</v>
      </c>
      <c r="E13" s="292">
        <f>SUMIF('Unos prihoda i primitaka'!$C$3:$C$505,$A13,'Unos prihoda i primitaka'!I$3:I$505)-'B.2 RAČUN FINANC IF'!E7</f>
        <v>607844</v>
      </c>
      <c r="F13" s="292">
        <f>SUMIF('Unos prihoda i primitaka'!$C$3:$C$505,$A13,'Unos prihoda i primitaka'!J$3:J$505)-'B.2 RAČUN FINANC IF'!F7</f>
        <v>607844</v>
      </c>
      <c r="G13" s="292">
        <f>SUMIF('Unos prihoda i primitaka'!$C$3:$C$505,$A13,'Unos prihoda i primitaka'!K$3:K$505)-'B.2 RAČUN FINANC IF'!G7</f>
        <v>607844</v>
      </c>
      <c r="H13" s="193" t="str">
        <f>'OPĆI DIO'!$C$1</f>
        <v>2217 SVEUČILIŠTE U RIJECI, PRAVNI FAKULTET</v>
      </c>
    </row>
    <row r="14" spans="1:8" s="193" customFormat="1">
      <c r="A14" s="272">
        <v>5</v>
      </c>
      <c r="B14" s="289" t="s">
        <v>1562</v>
      </c>
      <c r="C14" s="192">
        <f>+C15+C23+C29+C30+C35+C37+C42+C46</f>
        <v>143234</v>
      </c>
      <c r="D14" s="192">
        <f>+D15+D23+D29+D30+D35+D37+D42+D46</f>
        <v>26300</v>
      </c>
      <c r="E14" s="192">
        <f>+E15+E23+E29+E30+E35+E37+E42+E46</f>
        <v>482280</v>
      </c>
      <c r="F14" s="192">
        <f>+F15+F23+F29+F30+F35+F37+F42+F46</f>
        <v>45160</v>
      </c>
      <c r="G14" s="192">
        <f>+G15+G23+G29+G30+G35+G37+G42+G46</f>
        <v>2600</v>
      </c>
      <c r="H14" s="193" t="str">
        <f>'OPĆI DIO'!$C$1</f>
        <v>2217 SVEUČILIŠTE U RIJECI, PRAVNI FAKULTET</v>
      </c>
    </row>
    <row r="15" spans="1:8" s="193" customFormat="1">
      <c r="A15" s="272">
        <v>50</v>
      </c>
      <c r="B15" s="289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20800</v>
      </c>
      <c r="F15" s="192">
        <f t="shared" si="0"/>
        <v>1800</v>
      </c>
      <c r="G15" s="192">
        <f t="shared" si="0"/>
        <v>1800</v>
      </c>
    </row>
    <row r="16" spans="1:8" s="193" customFormat="1" ht="30">
      <c r="A16" s="269">
        <v>5011</v>
      </c>
      <c r="B16" s="270" t="s">
        <v>501</v>
      </c>
      <c r="C16" s="192">
        <v>0</v>
      </c>
      <c r="D16" s="192">
        <v>0</v>
      </c>
      <c r="E16" s="292">
        <f>SUMIF('Unos prihoda i primitaka'!$D$3:$D$505,$A16,'Unos prihoda i primitaka'!I$3:I$505)</f>
        <v>19000</v>
      </c>
      <c r="F16" s="292">
        <f>SUMIF('Unos prihoda i primitaka'!$D$3:$D$505,$A16,'Unos prihoda i primitaka'!J$3:J$505)</f>
        <v>0</v>
      </c>
      <c r="G16" s="292">
        <f>SUMIF('Unos prihoda i primitaka'!$D$3:$D$505,$A16,'Unos prihoda i primitaka'!K$3:K$505)</f>
        <v>0</v>
      </c>
    </row>
    <row r="17" spans="1:16384" s="193" customFormat="1" ht="30">
      <c r="A17" s="269">
        <v>5012</v>
      </c>
      <c r="B17" s="270" t="s">
        <v>503</v>
      </c>
      <c r="C17" s="192">
        <v>0</v>
      </c>
      <c r="D17" s="192">
        <v>0</v>
      </c>
      <c r="E17" s="292">
        <f>SUMIF('Unos prihoda i primitaka'!$D$3:$D$505,$A17,'Unos prihoda i primitaka'!I$3:I$505)</f>
        <v>0</v>
      </c>
      <c r="F17" s="292">
        <f>SUMIF('Unos prihoda i primitaka'!$D$3:$D$505,$A17,'Unos prihoda i primitaka'!J$3:J$505)</f>
        <v>0</v>
      </c>
      <c r="G17" s="292">
        <f>SUMIF('Unos prihoda i primitaka'!$D$3:$D$505,$A17,'Unos prihoda i primitaka'!K$3:K$505)</f>
        <v>0</v>
      </c>
    </row>
    <row r="18" spans="1:16384" s="193" customFormat="1" ht="30">
      <c r="A18" s="269">
        <v>5041</v>
      </c>
      <c r="B18" s="270" t="s">
        <v>505</v>
      </c>
      <c r="C18" s="192">
        <v>0</v>
      </c>
      <c r="D18" s="192">
        <v>0</v>
      </c>
      <c r="E18" s="292">
        <f>SUMIF('Unos prihoda i primitaka'!$D$3:$D$505,$A18,'Unos prihoda i primitaka'!I$3:I$505)</f>
        <v>0</v>
      </c>
      <c r="F18" s="292">
        <f>SUMIF('Unos prihoda i primitaka'!$D$3:$D$505,$A18,'Unos prihoda i primitaka'!J$3:J$505)</f>
        <v>0</v>
      </c>
      <c r="G18" s="292">
        <f>SUMIF('Unos prihoda i primitaka'!$D$3:$D$505,$A18,'Unos prihoda i primitaka'!K$3:K$505)</f>
        <v>0</v>
      </c>
    </row>
    <row r="19" spans="1:16384" s="193" customFormat="1" ht="30">
      <c r="A19" s="269">
        <v>5043</v>
      </c>
      <c r="B19" s="270" t="s">
        <v>507</v>
      </c>
      <c r="C19" s="192">
        <v>0</v>
      </c>
      <c r="D19" s="192">
        <v>0</v>
      </c>
      <c r="E19" s="292">
        <f>SUMIF('Unos prihoda i primitaka'!$D$3:$D$505,$A19,'Unos prihoda i primitaka'!I$3:I$505)</f>
        <v>1800</v>
      </c>
      <c r="F19" s="292">
        <f>SUMIF('Unos prihoda i primitaka'!$D$3:$D$505,$A19,'Unos prihoda i primitaka'!J$3:J$505)</f>
        <v>1800</v>
      </c>
      <c r="G19" s="292">
        <f>SUMIF('Unos prihoda i primitaka'!$D$3:$D$505,$A19,'Unos prihoda i primitaka'!K$3:K$505)</f>
        <v>1800</v>
      </c>
    </row>
    <row r="20" spans="1:16384" s="193" customFormat="1" ht="30">
      <c r="A20" s="269">
        <v>5052</v>
      </c>
      <c r="B20" s="270" t="s">
        <v>509</v>
      </c>
      <c r="C20" s="192">
        <v>0</v>
      </c>
      <c r="D20" s="192">
        <v>0</v>
      </c>
      <c r="E20" s="292">
        <f>SUMIF('Unos prihoda i primitaka'!$D$3:$D$505,$A20,'Unos prihoda i primitaka'!I$3:I$505)</f>
        <v>0</v>
      </c>
      <c r="F20" s="292">
        <f>SUMIF('Unos prihoda i primitaka'!$D$3:$D$505,$A20,'Unos prihoda i primitaka'!J$3:J$505)</f>
        <v>0</v>
      </c>
      <c r="G20" s="292">
        <f>SUMIF('Unos prihoda i primitaka'!$D$3:$D$505,$A20,'Unos prihoda i primitaka'!K$3:K$505)</f>
        <v>0</v>
      </c>
    </row>
    <row r="21" spans="1:16384" s="193" customFormat="1" ht="30">
      <c r="A21" s="269">
        <v>50810</v>
      </c>
      <c r="B21" s="270" t="s">
        <v>511</v>
      </c>
      <c r="C21" s="192">
        <v>0</v>
      </c>
      <c r="D21" s="192">
        <v>0</v>
      </c>
      <c r="E21" s="292">
        <f>SUMIF('Unos prihoda i primitaka'!$D$3:$D$505,$A21,'Unos prihoda i primitaka'!I$3:I$505)</f>
        <v>0</v>
      </c>
      <c r="F21" s="292">
        <f>SUMIF('Unos prihoda i primitaka'!$D$3:$D$505,$A21,'Unos prihoda i primitaka'!J$3:J$505)</f>
        <v>0</v>
      </c>
      <c r="G21" s="292">
        <f>SUMIF('Unos prihoda i primitaka'!$D$3:$D$505,$A21,'Unos prihoda i primitaka'!K$3:K$505)</f>
        <v>0</v>
      </c>
    </row>
    <row r="22" spans="1:16384" s="193" customFormat="1" ht="30">
      <c r="A22" s="269">
        <v>50815</v>
      </c>
      <c r="B22" s="270" t="s">
        <v>513</v>
      </c>
      <c r="C22" s="192">
        <v>0</v>
      </c>
      <c r="D22" s="192">
        <v>0</v>
      </c>
      <c r="E22" s="292">
        <f>SUMIF('Unos prihoda i primitaka'!$D$3:$D$505,$A22,'Unos prihoda i primitaka'!I$3:I$505)</f>
        <v>0</v>
      </c>
      <c r="F22" s="292">
        <f>SUMIF('Unos prihoda i primitaka'!$D$3:$D$505,$A22,'Unos prihoda i primitaka'!J$3:J$505)</f>
        <v>0</v>
      </c>
      <c r="G22" s="292">
        <f>SUMIF('Unos prihoda i primitaka'!$D$3:$D$505,$A22,'Unos prihoda i primitaka'!K$3:K$505)</f>
        <v>0</v>
      </c>
    </row>
    <row r="23" spans="1:16384" s="193" customFormat="1">
      <c r="A23" s="272">
        <v>51</v>
      </c>
      <c r="B23" s="289" t="s">
        <v>1564</v>
      </c>
      <c r="C23" s="192">
        <f t="shared" ref="C23:BO23" si="1">SUM(C24:C28)</f>
        <v>26700</v>
      </c>
      <c r="D23" s="192">
        <f t="shared" si="1"/>
        <v>0</v>
      </c>
      <c r="E23" s="192">
        <f t="shared" si="1"/>
        <v>0</v>
      </c>
      <c r="F23" s="192">
        <f t="shared" si="1"/>
        <v>42560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69">
        <v>51000</v>
      </c>
      <c r="B24" s="294" t="s">
        <v>515</v>
      </c>
      <c r="C24" s="291">
        <v>26700</v>
      </c>
      <c r="D24" s="291">
        <v>0</v>
      </c>
      <c r="E24" s="292">
        <f>SUMIF('Unos prihoda i primitaka'!$D$3:$D$505,$A24,'Unos prihoda i primitaka'!I$3:I$505)</f>
        <v>0</v>
      </c>
      <c r="F24" s="292">
        <f>SUMIF('Unos prihoda i primitaka'!$D$3:$D$505,$A24,'Unos prihoda i primitaka'!J$3:J$505)</f>
        <v>42560</v>
      </c>
      <c r="G24" s="292">
        <f>SUMIF('Unos prihoda i primitaka'!$D$3:$D$505,$A24,'Unos prihoda i primitaka'!K$3:K$505)</f>
        <v>0</v>
      </c>
      <c r="H24" s="193"/>
    </row>
    <row r="25" spans="1:16384" ht="30">
      <c r="A25" s="269">
        <v>51011</v>
      </c>
      <c r="B25" s="294" t="s">
        <v>517</v>
      </c>
      <c r="C25" s="291">
        <v>0</v>
      </c>
      <c r="D25" s="291">
        <v>0</v>
      </c>
      <c r="E25" s="292">
        <f>SUMIF('Unos prihoda i primitaka'!$D$3:$D$505,$A25,'Unos prihoda i primitaka'!I$3:I$505)</f>
        <v>0</v>
      </c>
      <c r="F25" s="292">
        <f>SUMIF('Unos prihoda i primitaka'!$D$3:$D$505,$A25,'Unos prihoda i primitaka'!J$3:J$505)</f>
        <v>0</v>
      </c>
      <c r="G25" s="292">
        <f>SUMIF('Unos prihoda i primitaka'!$D$3:$D$505,$A25,'Unos prihoda i primitaka'!K$3:K$505)</f>
        <v>0</v>
      </c>
      <c r="H25" s="193"/>
    </row>
    <row r="26" spans="1:16384" ht="30">
      <c r="A26" s="269">
        <v>51031</v>
      </c>
      <c r="B26" s="294" t="s">
        <v>519</v>
      </c>
      <c r="C26" s="291">
        <v>0</v>
      </c>
      <c r="D26" s="291">
        <v>0</v>
      </c>
      <c r="E26" s="292">
        <f>SUMIF('Unos prihoda i primitaka'!$D$3:$D$505,$A26,'Unos prihoda i primitaka'!I$3:I$505)</f>
        <v>0</v>
      </c>
      <c r="F26" s="292">
        <f>SUMIF('Unos prihoda i primitaka'!$D$3:$D$505,$A26,'Unos prihoda i primitaka'!J$3:J$505)</f>
        <v>0</v>
      </c>
      <c r="G26" s="292">
        <f>SUMIF('Unos prihoda i primitaka'!$D$3:$D$505,$A26,'Unos prihoda i primitaka'!K$3:K$505)</f>
        <v>0</v>
      </c>
      <c r="H26" s="193"/>
    </row>
    <row r="27" spans="1:16384" ht="45">
      <c r="A27" s="269">
        <v>51043</v>
      </c>
      <c r="B27" s="294" t="s">
        <v>521</v>
      </c>
      <c r="C27" s="291">
        <v>0</v>
      </c>
      <c r="D27" s="291">
        <v>0</v>
      </c>
      <c r="E27" s="292">
        <f>SUMIF('Unos prihoda i primitaka'!$D$3:$D$505,$A27,'Unos prihoda i primitaka'!I$3:I$505)</f>
        <v>0</v>
      </c>
      <c r="F27" s="292">
        <f>SUMIF('Unos prihoda i primitaka'!$D$3:$D$505,$A27,'Unos prihoda i primitaka'!J$3:J$505)</f>
        <v>0</v>
      </c>
      <c r="G27" s="292">
        <f>SUMIF('Unos prihoda i primitaka'!$D$3:$D$505,$A27,'Unos prihoda i primitaka'!K$3:K$505)</f>
        <v>0</v>
      </c>
      <c r="H27" s="193"/>
    </row>
    <row r="28" spans="1:16384" ht="30">
      <c r="A28" s="269">
        <v>51081</v>
      </c>
      <c r="B28" s="294" t="s">
        <v>523</v>
      </c>
      <c r="C28" s="291">
        <v>0</v>
      </c>
      <c r="D28" s="291">
        <v>0</v>
      </c>
      <c r="E28" s="292">
        <f>SUMIF('Unos prihoda i primitaka'!$D$3:$D$505,$A28,'Unos prihoda i primitaka'!I$3:I$505)</f>
        <v>0</v>
      </c>
      <c r="F28" s="292">
        <f>SUMIF('Unos prihoda i primitaka'!$D$3:$D$505,$A28,'Unos prihoda i primitaka'!J$3:J$505)</f>
        <v>0</v>
      </c>
      <c r="G28" s="292">
        <f>SUMIF('Unos prihoda i primitaka'!$D$3:$D$505,$A28,'Unos prihoda i primitaka'!K$3:K$505)</f>
        <v>0</v>
      </c>
      <c r="H28" s="193"/>
    </row>
    <row r="29" spans="1:16384" s="193" customFormat="1">
      <c r="A29" s="272">
        <v>52</v>
      </c>
      <c r="B29" s="295" t="s">
        <v>1565</v>
      </c>
      <c r="C29" s="273">
        <v>116534</v>
      </c>
      <c r="D29" s="273">
        <v>26300</v>
      </c>
      <c r="E29" s="278">
        <f>SUMIF('Unos prihoda i primitaka'!$D$3:$D$505,$A29,'Unos prihoda i primitaka'!I$3:I$505)</f>
        <v>800</v>
      </c>
      <c r="F29" s="278">
        <f>SUMIF('Unos prihoda i primitaka'!$D$3:$D$505,$A29,'Unos prihoda i primitaka'!J$3:J$505)</f>
        <v>800</v>
      </c>
      <c r="G29" s="278">
        <f>SUMIF('Unos prihoda i primitaka'!$D$3:$D$505,$A29,'Unos prihoda i primitaka'!K$3:K$505)</f>
        <v>800</v>
      </c>
      <c r="H29" s="193" t="str">
        <f>'OPĆI DIO'!$C$1</f>
        <v>2217 SVEUČILIŠTE U RIJECI, PRAVNI FAKULTET</v>
      </c>
    </row>
    <row r="30" spans="1:16384">
      <c r="A30" s="272">
        <v>53</v>
      </c>
      <c r="B30" s="295" t="s">
        <v>1566</v>
      </c>
      <c r="C30" s="273">
        <f>SUM(C31:C33)</f>
        <v>0</v>
      </c>
      <c r="D30" s="273">
        <f t="shared" ref="D30:G30" si="257">SUM(D31:D33)</f>
        <v>0</v>
      </c>
      <c r="E30" s="273">
        <f t="shared" si="257"/>
        <v>0</v>
      </c>
      <c r="F30" s="273">
        <f t="shared" si="257"/>
        <v>0</v>
      </c>
      <c r="G30" s="273">
        <f t="shared" si="257"/>
        <v>0</v>
      </c>
      <c r="H30" s="193"/>
    </row>
    <row r="31" spans="1:16384">
      <c r="A31" s="269">
        <v>531</v>
      </c>
      <c r="B31" s="294" t="s">
        <v>1567</v>
      </c>
      <c r="C31" s="291">
        <v>0</v>
      </c>
      <c r="D31" s="291">
        <v>0</v>
      </c>
      <c r="E31" s="292">
        <f>SUMIF('Unos prihoda i primitaka'!$C$3:$C$505,$A31,'Unos prihoda i primitaka'!I$3:I$505)</f>
        <v>0</v>
      </c>
      <c r="F31" s="292">
        <f>SUMIF('Unos prihoda i primitaka'!$C$3:$C$505,$A31,'Unos prihoda i primitaka'!J$3:J$505)</f>
        <v>0</v>
      </c>
      <c r="G31" s="292">
        <f>SUMIF('Unos prihoda i primitaka'!$C$3:$C$505,$A31,'Unos prihoda i primitaka'!K$3:K$505)</f>
        <v>0</v>
      </c>
      <c r="H31" s="193" t="str">
        <f>'OPĆI DIO'!$C$1</f>
        <v>2217 SVEUČILIŠTE U RIJECI, PRAVNI FAKULTET</v>
      </c>
    </row>
    <row r="32" spans="1:16384" ht="45">
      <c r="A32" s="269">
        <v>532</v>
      </c>
      <c r="B32" s="294" t="s">
        <v>1568</v>
      </c>
      <c r="C32" s="291">
        <v>0</v>
      </c>
      <c r="D32" s="291">
        <v>0</v>
      </c>
      <c r="E32" s="292">
        <f>SUMIF('Unos prihoda i primitaka'!$D$3:$D$505,$A32,'Unos prihoda i primitaka'!I$3:I$505)</f>
        <v>0</v>
      </c>
      <c r="F32" s="292">
        <f>SUMIF('Unos prihoda i primitaka'!$D$3:$D$505,$A32,'Unos prihoda i primitaka'!J$3:J$505)</f>
        <v>0</v>
      </c>
      <c r="G32" s="292">
        <f>SUMIF('Unos prihoda i primitaka'!$D$3:$D$505,$A32,'Unos prihoda i primitaka'!K$3:K$505)</f>
        <v>0</v>
      </c>
      <c r="H32" s="193"/>
    </row>
    <row r="33" spans="1:8">
      <c r="A33" s="269">
        <v>533</v>
      </c>
      <c r="B33" s="294" t="s">
        <v>1569</v>
      </c>
      <c r="C33" s="291">
        <v>0</v>
      </c>
      <c r="D33" s="291">
        <v>0</v>
      </c>
      <c r="E33" s="292">
        <f>SUMIF('Unos prihoda i primitaka'!$D$3:$D$505,$A33,'Unos prihoda i primitaka'!I$3:I$505)</f>
        <v>0</v>
      </c>
      <c r="F33" s="292">
        <f>SUMIF('Unos prihoda i primitaka'!$D$3:$D$505,$A33,'Unos prihoda i primitaka'!J$3:J$505)</f>
        <v>0</v>
      </c>
      <c r="G33" s="292">
        <f>SUMIF('Unos prihoda i primitaka'!$D$3:$D$505,$A33,'Unos prihoda i primitaka'!K$3:K$505)</f>
        <v>0</v>
      </c>
      <c r="H33" s="193"/>
    </row>
    <row r="34" spans="1:8" s="193" customFormat="1" ht="30">
      <c r="A34" s="272">
        <v>54</v>
      </c>
      <c r="B34" s="295" t="s">
        <v>1570</v>
      </c>
      <c r="C34" s="273">
        <v>0</v>
      </c>
      <c r="D34" s="273">
        <v>0</v>
      </c>
      <c r="E34" s="278">
        <f>SUMIF('Unos prihoda i primitaka'!$D$3:$D$505,$A34,'Unos prihoda i primitaka'!I$3:I$505)</f>
        <v>0</v>
      </c>
      <c r="F34" s="278">
        <f>SUMIF('Unos prihoda i primitaka'!$D$3:$D$505,$A34,'Unos prihoda i primitaka'!J$3:J$505)</f>
        <v>0</v>
      </c>
      <c r="G34" s="278">
        <f>SUMIF('Unos prihoda i primitaka'!$D$3:$D$505,$A34,'Unos prihoda i primitaka'!K$3:K$505)</f>
        <v>0</v>
      </c>
    </row>
    <row r="35" spans="1:8">
      <c r="A35" s="269">
        <v>561</v>
      </c>
      <c r="B35" s="294" t="s">
        <v>1571</v>
      </c>
      <c r="C35" s="291">
        <v>0</v>
      </c>
      <c r="D35" s="291">
        <v>0</v>
      </c>
      <c r="E35" s="292">
        <f>SUMIF('Unos prihoda i primitaka'!$D$3:$D$505,$A35,'Unos prihoda i primitaka'!I$3:I$505)</f>
        <v>0</v>
      </c>
      <c r="F35" s="292">
        <f>SUMIF('Unos prihoda i primitaka'!$D$3:$D$505,$A35,'Unos prihoda i primitaka'!J$3:J$505)</f>
        <v>0</v>
      </c>
      <c r="G35" s="292">
        <f>SUMIF('Unos prihoda i primitaka'!$D$3:$D$505,$A35,'Unos prihoda i primitaka'!K$3:K$505)</f>
        <v>0</v>
      </c>
      <c r="H35" s="193" t="str">
        <f>'OPĆI DIO'!$C$1</f>
        <v>2217 SVEUČILIŠTE U RIJECI, PRAVNI FAKULTET</v>
      </c>
    </row>
    <row r="36" spans="1:8">
      <c r="A36" s="269">
        <v>562</v>
      </c>
      <c r="B36" s="294" t="s">
        <v>1572</v>
      </c>
      <c r="C36" s="291">
        <v>0</v>
      </c>
      <c r="D36" s="291">
        <v>0</v>
      </c>
      <c r="E36" s="292">
        <f>SUMIF('Unos prihoda i primitaka'!$D$3:$D$505,$A36,'Unos prihoda i primitaka'!I$3:I$505)</f>
        <v>0</v>
      </c>
      <c r="F36" s="292">
        <f>SUMIF('Unos prihoda i primitaka'!$D$3:$D$505,$A36,'Unos prihoda i primitaka'!J$3:J$505)</f>
        <v>0</v>
      </c>
      <c r="G36" s="292">
        <f>SUMIF('Unos prihoda i primitaka'!$D$3:$D$505,$A36,'Unos prihoda i primitaka'!K$3:K$505)</f>
        <v>0</v>
      </c>
      <c r="H36" s="193"/>
    </row>
    <row r="37" spans="1:8" ht="18" customHeight="1">
      <c r="A37" s="269">
        <v>563</v>
      </c>
      <c r="B37" s="294" t="s">
        <v>1573</v>
      </c>
      <c r="C37" s="291">
        <v>0</v>
      </c>
      <c r="D37" s="291">
        <v>0</v>
      </c>
      <c r="E37" s="292">
        <f>SUMIF('Unos prihoda i primitaka'!$D$3:$D$505,$A37,'Unos prihoda i primitaka'!I$3:I$505)</f>
        <v>0</v>
      </c>
      <c r="F37" s="292">
        <f>SUMIF('Unos prihoda i primitaka'!$D$3:$D$505,$A37,'Unos prihoda i primitaka'!J$3:J$505)</f>
        <v>0</v>
      </c>
      <c r="G37" s="292">
        <f>SUMIF('Unos prihoda i primitaka'!$D$3:$D$505,$A37,'Unos prihoda i primitaka'!K$3:K$505)</f>
        <v>0</v>
      </c>
      <c r="H37" s="193" t="str">
        <f>'OPĆI DIO'!$C$1</f>
        <v>2217 SVEUČILIŠTE U RIJECI, PRAVNI FAKULTET</v>
      </c>
    </row>
    <row r="38" spans="1:8" ht="33" customHeight="1">
      <c r="A38" s="269">
        <v>564</v>
      </c>
      <c r="B38" s="294" t="s">
        <v>1574</v>
      </c>
      <c r="C38" s="291">
        <v>0</v>
      </c>
      <c r="D38" s="291">
        <v>0</v>
      </c>
      <c r="E38" s="292">
        <f>SUMIF('Unos prihoda i primitaka'!$D$3:$D$505,$A38,'Unos prihoda i primitaka'!I$3:I$505)</f>
        <v>0</v>
      </c>
      <c r="F38" s="292">
        <f>SUMIF('Unos prihoda i primitaka'!$D$3:$D$505,$A38,'Unos prihoda i primitaka'!J$3:J$505)</f>
        <v>0</v>
      </c>
      <c r="G38" s="292">
        <f>SUMIF('Unos prihoda i primitaka'!$D$3:$D$505,$A38,'Unos prihoda i primitaka'!K$3:K$505)</f>
        <v>0</v>
      </c>
      <c r="H38" s="193"/>
    </row>
    <row r="39" spans="1:8" ht="30">
      <c r="A39" s="269">
        <v>565</v>
      </c>
      <c r="B39" s="294" t="s">
        <v>1575</v>
      </c>
      <c r="C39" s="291">
        <v>0</v>
      </c>
      <c r="D39" s="291">
        <v>0</v>
      </c>
      <c r="E39" s="292">
        <f>SUMIF('Unos prihoda i primitaka'!$D$3:$D$505,$A39,'Unos prihoda i primitaka'!I$3:I$505)</f>
        <v>0</v>
      </c>
      <c r="F39" s="292">
        <f>SUMIF('Unos prihoda i primitaka'!$D$3:$D$505,$A39,'Unos prihoda i primitaka'!J$3:J$505)</f>
        <v>0</v>
      </c>
      <c r="G39" s="292">
        <f>SUMIF('Unos prihoda i primitaka'!$D$3:$D$505,$A39,'Unos prihoda i primitaka'!K$3:K$505)</f>
        <v>0</v>
      </c>
      <c r="H39" s="193"/>
    </row>
    <row r="40" spans="1:8" ht="18" customHeight="1">
      <c r="A40" s="269">
        <v>566</v>
      </c>
      <c r="B40" s="294" t="s">
        <v>1576</v>
      </c>
      <c r="C40" s="291">
        <v>0</v>
      </c>
      <c r="D40" s="291">
        <v>0</v>
      </c>
      <c r="E40" s="292">
        <f>SUMIF('Unos prihoda i primitaka'!$D$3:$D$505,$A40,'Unos prihoda i primitaka'!I$3:I$505)</f>
        <v>0</v>
      </c>
      <c r="F40" s="292">
        <f>SUMIF('Unos prihoda i primitaka'!$D$3:$D$505,$A40,'Unos prihoda i primitaka'!J$3:J$505)</f>
        <v>0</v>
      </c>
      <c r="G40" s="292">
        <f>SUMIF('Unos prihoda i primitaka'!$D$3:$D$505,$A40,'Unos prihoda i primitaka'!K$3:K$505)</f>
        <v>0</v>
      </c>
      <c r="H40" s="193"/>
    </row>
    <row r="41" spans="1:8" ht="18" customHeight="1">
      <c r="A41" s="269">
        <v>567</v>
      </c>
      <c r="B41" s="294" t="s">
        <v>1577</v>
      </c>
      <c r="C41" s="291">
        <v>0</v>
      </c>
      <c r="D41" s="291">
        <v>0</v>
      </c>
      <c r="E41" s="292">
        <f>SUMIF('Unos prihoda i primitaka'!$D$3:$D$505,$A41,'Unos prihoda i primitaka'!I$3:I$505)</f>
        <v>0</v>
      </c>
      <c r="F41" s="292">
        <f>SUMIF('Unos prihoda i primitaka'!$D$3:$D$505,$A41,'Unos prihoda i primitaka'!J$3:J$505)</f>
        <v>0</v>
      </c>
      <c r="G41" s="292">
        <f>SUMIF('Unos prihoda i primitaka'!$D$3:$D$505,$A41,'Unos prihoda i primitaka'!K$3:K$505)</f>
        <v>0</v>
      </c>
      <c r="H41" s="193"/>
    </row>
    <row r="42" spans="1:8">
      <c r="A42" s="269">
        <v>575</v>
      </c>
      <c r="B42" s="294" t="s">
        <v>1578</v>
      </c>
      <c r="C42" s="291">
        <v>0</v>
      </c>
      <c r="D42" s="291">
        <v>0</v>
      </c>
      <c r="E42" s="292">
        <f>SUMIF('Unos prihoda i primitaka'!$D$3:$D$505,$A42,'Unos prihoda i primitaka'!I$3:I$505)</f>
        <v>0</v>
      </c>
      <c r="F42" s="292">
        <f>SUMIF('Unos prihoda i primitaka'!$D$3:$D$505,$A42,'Unos prihoda i primitaka'!J$3:J$505)</f>
        <v>0</v>
      </c>
      <c r="G42" s="292">
        <f>SUMIF('Unos prihoda i primitaka'!$D$3:$D$505,$A42,'Unos prihoda i primitaka'!K$3:K$505)</f>
        <v>0</v>
      </c>
      <c r="H42" s="193" t="str">
        <f>'OPĆI DIO'!$C$1</f>
        <v>2217 SVEUČILIŠTE U RIJECI, PRAVNI FAKULTET</v>
      </c>
    </row>
    <row r="43" spans="1:8">
      <c r="A43" s="269">
        <v>577</v>
      </c>
      <c r="B43" s="294" t="s">
        <v>1579</v>
      </c>
      <c r="C43" s="291">
        <v>0</v>
      </c>
      <c r="D43" s="291">
        <v>0</v>
      </c>
      <c r="E43" s="292">
        <f>SUMIF('Unos prihoda i primitaka'!$D$3:$D$505,$A43,'Unos prihoda i primitaka'!I$3:I$505)</f>
        <v>0</v>
      </c>
      <c r="F43" s="292">
        <f>SUMIF('Unos prihoda i primitaka'!$D$3:$D$505,$A43,'Unos prihoda i primitaka'!J$3:J$505)</f>
        <v>0</v>
      </c>
      <c r="G43" s="292">
        <f>SUMIF('Unos prihoda i primitaka'!$D$3:$D$505,$A43,'Unos prihoda i primitaka'!K$3:K$505)</f>
        <v>0</v>
      </c>
      <c r="H43" s="193"/>
    </row>
    <row r="44" spans="1:8">
      <c r="A44" s="269">
        <v>578</v>
      </c>
      <c r="B44" s="294" t="s">
        <v>1580</v>
      </c>
      <c r="C44" s="291">
        <v>0</v>
      </c>
      <c r="D44" s="291">
        <v>0</v>
      </c>
      <c r="E44" s="292">
        <f>SUMIF('Unos prihoda i primitaka'!$D$3:$D$505,$A44,'Unos prihoda i primitaka'!I$3:I$505)</f>
        <v>0</v>
      </c>
      <c r="F44" s="292">
        <f>SUMIF('Unos prihoda i primitaka'!$D$3:$D$505,$A44,'Unos prihoda i primitaka'!J$3:J$505)</f>
        <v>0</v>
      </c>
      <c r="G44" s="292">
        <f>SUMIF('Unos prihoda i primitaka'!$D$3:$D$505,$A44,'Unos prihoda i primitaka'!K$3:K$505)</f>
        <v>0</v>
      </c>
      <c r="H44" s="193"/>
    </row>
    <row r="45" spans="1:8" ht="30">
      <c r="A45" s="269">
        <v>579</v>
      </c>
      <c r="B45" s="294" t="s">
        <v>1581</v>
      </c>
      <c r="C45" s="291">
        <v>0</v>
      </c>
      <c r="D45" s="291">
        <v>0</v>
      </c>
      <c r="E45" s="292">
        <f>SUMIF('Unos prihoda i primitaka'!$D$3:$D$505,$A45,'Unos prihoda i primitaka'!I$3:I$505)</f>
        <v>0</v>
      </c>
      <c r="F45" s="292">
        <f>SUMIF('Unos prihoda i primitaka'!$D$3:$D$505,$A45,'Unos prihoda i primitaka'!J$3:J$505)</f>
        <v>0</v>
      </c>
      <c r="G45" s="292">
        <f>SUMIF('Unos prihoda i primitaka'!$D$3:$D$505,$A45,'Unos prihoda i primitaka'!K$3:K$505)</f>
        <v>0</v>
      </c>
      <c r="H45" s="193"/>
    </row>
    <row r="46" spans="1:8">
      <c r="A46" s="269">
        <v>581</v>
      </c>
      <c r="B46" s="294" t="s">
        <v>1582</v>
      </c>
      <c r="C46" s="291">
        <v>0</v>
      </c>
      <c r="D46" s="291">
        <v>0</v>
      </c>
      <c r="E46" s="292">
        <f>SUMIF('Unos prihoda i primitaka'!$D$3:$D$505,$A46,'Unos prihoda i primitaka'!I$3:I$505)</f>
        <v>460680</v>
      </c>
      <c r="F46" s="292">
        <f>SUMIF('Unos prihoda i primitaka'!$D$3:$D$505,$A46,'Unos prihoda i primitaka'!J$3:J$505)</f>
        <v>0</v>
      </c>
      <c r="G46" s="292">
        <f>SUMIF('Unos prihoda i primitaka'!$D$3:$D$505,$A46,'Unos prihoda i primitaka'!K$3:K$505)</f>
        <v>0</v>
      </c>
      <c r="H46" s="193" t="str">
        <f>'OPĆI DIO'!$C$1</f>
        <v>2217 SVEUČILIŠTE U RIJECI, PRAVNI FAKULTET</v>
      </c>
    </row>
    <row r="47" spans="1:8" s="193" customFormat="1">
      <c r="A47" s="272">
        <v>6</v>
      </c>
      <c r="B47" s="289" t="s">
        <v>1583</v>
      </c>
      <c r="C47" s="192">
        <f>SUM(C48:C48)</f>
        <v>7420</v>
      </c>
      <c r="D47" s="192">
        <f>SUM(D48:D48)</f>
        <v>5200</v>
      </c>
      <c r="E47" s="192">
        <f>SUM(E48:E48)</f>
        <v>7000</v>
      </c>
      <c r="F47" s="192">
        <f>SUM(F48:F48)</f>
        <v>7000</v>
      </c>
      <c r="G47" s="192">
        <f>SUM(G48:G48)</f>
        <v>7000</v>
      </c>
      <c r="H47" s="193" t="str">
        <f>'OPĆI DIO'!$C$1</f>
        <v>2217 SVEUČILIŠTE U RIJECI, PRAVNI FAKULTET</v>
      </c>
    </row>
    <row r="48" spans="1:8">
      <c r="A48" s="269">
        <v>61</v>
      </c>
      <c r="B48" s="294" t="s">
        <v>1584</v>
      </c>
      <c r="C48" s="291">
        <v>7420</v>
      </c>
      <c r="D48" s="291">
        <v>5200</v>
      </c>
      <c r="E48" s="292">
        <f>SUMIF('Unos prihoda i primitaka'!$D$3:$D$505,$A48,'Unos prihoda i primitaka'!I$3:I$505)</f>
        <v>7000</v>
      </c>
      <c r="F48" s="292">
        <f>SUMIF('Unos prihoda i primitaka'!$D$3:$D$505,$A48,'Unos prihoda i primitaka'!J$3:J$505)</f>
        <v>7000</v>
      </c>
      <c r="G48" s="292">
        <f>SUMIF('Unos prihoda i primitaka'!$D$3:$D$505,$A48,'Unos prihoda i primitaka'!K$3:K$505)</f>
        <v>7000</v>
      </c>
      <c r="H48" s="193" t="str">
        <f>'OPĆI DIO'!$C$1</f>
        <v>2217 SVEUČILIŠTE U RIJECI, PRAVNI FAKULTET</v>
      </c>
    </row>
    <row r="49" spans="1:8" s="193" customFormat="1" ht="33.75" customHeight="1">
      <c r="A49" s="272">
        <v>7</v>
      </c>
      <c r="B49" s="289" t="s">
        <v>1585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2217 SVEUČILIŠTE U RIJECI, PRAVNI FAKULTET</v>
      </c>
    </row>
    <row r="50" spans="1:8" ht="30">
      <c r="A50" s="269">
        <v>71</v>
      </c>
      <c r="B50" s="294" t="s">
        <v>1586</v>
      </c>
      <c r="C50" s="291">
        <v>0</v>
      </c>
      <c r="D50" s="291">
        <v>0</v>
      </c>
      <c r="E50" s="292">
        <f>SUMIF('Unos prihoda i primitaka'!$D$3:$D$505,$A50,'Unos prihoda i primitaka'!I$3:I$505)</f>
        <v>0</v>
      </c>
      <c r="F50" s="292">
        <f>SUMIF('Unos prihoda i primitaka'!$D$3:$D$505,$A50,'Unos prihoda i primitaka'!J$3:J$505)</f>
        <v>0</v>
      </c>
      <c r="G50" s="292">
        <f>SUMIF('Unos prihoda i primitaka'!$D$3:$D$505,$A50,'Unos prihoda i primitaka'!K$3:K$505)</f>
        <v>0</v>
      </c>
      <c r="H50" s="193" t="str">
        <f>'OPĆI DIO'!$C$1</f>
        <v>2217 SVEUČILIŠTE U RIJECI, PRAVNI FAKULTET</v>
      </c>
    </row>
    <row r="51" spans="1:8" s="193" customFormat="1">
      <c r="A51" s="272">
        <v>8</v>
      </c>
      <c r="B51" s="289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69">
        <v>815</v>
      </c>
      <c r="B52" s="294" t="s">
        <v>1588</v>
      </c>
      <c r="C52" s="291">
        <v>0</v>
      </c>
      <c r="D52" s="291">
        <v>0</v>
      </c>
      <c r="E52" s="292">
        <f>SUMIF('Unos prihoda i primitaka'!$D$3:$D$505,$A52,'Unos prihoda i primitaka'!I$3:I$505)</f>
        <v>0</v>
      </c>
      <c r="F52" s="292">
        <f>SUMIF('Unos prihoda i primitaka'!$D$3:$D$505,$A52,'Unos prihoda i primitaka'!J$3:J$505)</f>
        <v>0</v>
      </c>
      <c r="G52" s="292">
        <f>SUMIF('Unos prihoda i primitaka'!$D$3:$D$505,$A52,'Unos prihoda i primitaka'!K$3:K$505)</f>
        <v>0</v>
      </c>
      <c r="H52" s="193"/>
    </row>
    <row r="53" spans="1:8">
      <c r="A53" s="269"/>
      <c r="B53" s="294"/>
      <c r="C53" s="291"/>
      <c r="D53" s="291"/>
      <c r="E53" s="292"/>
      <c r="F53" s="292"/>
      <c r="G53" s="292"/>
      <c r="H53" s="193"/>
    </row>
    <row r="54" spans="1:8" ht="24" customHeight="1">
      <c r="A54" s="269">
        <v>0</v>
      </c>
      <c r="B54" s="287" t="s">
        <v>1538</v>
      </c>
      <c r="C54" s="288">
        <f>+C55+C58+C60+C63+C98+C101</f>
        <v>4368125</v>
      </c>
      <c r="D54" s="288">
        <f>+D55+D58+D60+D63+D98+D101</f>
        <v>4317175</v>
      </c>
      <c r="E54" s="288">
        <f>+E55+E58+E60+E63+E98+E101+E103</f>
        <v>5223465</v>
      </c>
      <c r="F54" s="288">
        <f>+F55+F58+F60+F63+F98+F101+F103</f>
        <v>5238747</v>
      </c>
      <c r="G54" s="288">
        <f>+G55+G58+G60+G63+G98+G101+G103</f>
        <v>5285014</v>
      </c>
      <c r="H54" s="193" t="str">
        <f>'OPĆI DIO'!$C$1</f>
        <v>2217 SVEUČILIŠTE U RIJECI, PRAVNI FAKULTET</v>
      </c>
    </row>
    <row r="55" spans="1:8" s="193" customFormat="1">
      <c r="A55" s="272">
        <v>1</v>
      </c>
      <c r="B55" s="289" t="s">
        <v>1554</v>
      </c>
      <c r="C55" s="192">
        <f>+C56+C57</f>
        <v>3504735</v>
      </c>
      <c r="D55" s="192">
        <f>+D56+D57</f>
        <v>3543755</v>
      </c>
      <c r="E55" s="192">
        <f>+E56+E57</f>
        <v>4084938</v>
      </c>
      <c r="F55" s="192">
        <f>+F56+F57</f>
        <v>4188325</v>
      </c>
      <c r="G55" s="192">
        <f>+G56+G57</f>
        <v>4271423</v>
      </c>
      <c r="H55" s="193" t="str">
        <f>'OPĆI DIO'!$C$1</f>
        <v>2217 SVEUČILIŠTE U RIJECI, PRAVNI FAKULTET</v>
      </c>
    </row>
    <row r="56" spans="1:8">
      <c r="A56" s="269">
        <v>11</v>
      </c>
      <c r="B56" s="290" t="s">
        <v>1555</v>
      </c>
      <c r="C56" s="291">
        <f>3504734+1</f>
        <v>3504735</v>
      </c>
      <c r="D56" s="291">
        <v>3543755</v>
      </c>
      <c r="E56" s="296">
        <f>SUMIF('Unos rashoda i izdataka'!$D$3:$D$501,$A56,'Unos rashoda i izdataka'!K$3:K$501)+SUMIF('Unos rashoda P4'!$B$3:$B$501,$A56,'Unos rashoda P4'!I$3:I$501)</f>
        <v>4084938</v>
      </c>
      <c r="F56" s="296">
        <f>SUMIF('Unos rashoda i izdataka'!$D$3:$D$501,$A56,'Unos rashoda i izdataka'!L$3:L$501)+SUMIF('Unos rashoda P4'!$B$3:$B$501,$A56,'Unos rashoda P4'!J$3:J$501)</f>
        <v>4188325</v>
      </c>
      <c r="G56" s="296">
        <f>SUMIF('Unos rashoda i izdataka'!$D$3:$D$501,$A56,'Unos rashoda i izdataka'!M$3:M$501)+SUMIF('Unos rashoda P4'!$B$3:$B$501,$A56,'Unos rashoda P4'!K$3:K$501)</f>
        <v>4271423</v>
      </c>
      <c r="H56" s="193" t="str">
        <f>'OPĆI DIO'!$C$1</f>
        <v>2217 SVEUČILIŠTE U RIJECI, PRAVNI FAKULTET</v>
      </c>
    </row>
    <row r="57" spans="1:8">
      <c r="A57" s="269">
        <v>12</v>
      </c>
      <c r="B57" s="293" t="s">
        <v>1556</v>
      </c>
      <c r="C57" s="291">
        <v>0</v>
      </c>
      <c r="D57" s="291">
        <v>0</v>
      </c>
      <c r="E57" s="296">
        <f>SUMIF('Unos rashoda i izdataka'!$D$3:$D$501,$A57,'Unos rashoda i izdataka'!K$3:K$501)+SUMIF('Unos rashoda P4'!$B$3:$B$501,$A57,'Unos rashoda P4'!I$3:I$501)</f>
        <v>0</v>
      </c>
      <c r="F57" s="296">
        <f>SUMIF('Unos rashoda i izdataka'!$D$3:$D$501,$A57,'Unos rashoda i izdataka'!L$3:L$501)+SUMIF('Unos rashoda P4'!$B$3:$B$501,$A57,'Unos rashoda P4'!J$3:J$501)</f>
        <v>0</v>
      </c>
      <c r="G57" s="296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2217 SVEUČILIŠTE U RIJECI, PRAVNI FAKULTET</v>
      </c>
    </row>
    <row r="58" spans="1:8" s="193" customFormat="1">
      <c r="A58" s="272">
        <v>3</v>
      </c>
      <c r="B58" s="289" t="s">
        <v>1557</v>
      </c>
      <c r="C58" s="192">
        <f>+C59</f>
        <v>168128</v>
      </c>
      <c r="D58" s="192">
        <f>+D59</f>
        <v>146865</v>
      </c>
      <c r="E58" s="192">
        <f>+E59</f>
        <v>181848</v>
      </c>
      <c r="F58" s="192">
        <f>+F59</f>
        <v>181848</v>
      </c>
      <c r="G58" s="192">
        <f>+G59</f>
        <v>181848</v>
      </c>
      <c r="H58" s="193" t="str">
        <f>'OPĆI DIO'!$C$1</f>
        <v>2217 SVEUČILIŠTE U RIJECI, PRAVNI FAKULTET</v>
      </c>
    </row>
    <row r="59" spans="1:8">
      <c r="A59" s="269">
        <v>31</v>
      </c>
      <c r="B59" s="294" t="s">
        <v>1558</v>
      </c>
      <c r="C59" s="291">
        <f>168127+1</f>
        <v>168128</v>
      </c>
      <c r="D59" s="291">
        <v>146865</v>
      </c>
      <c r="E59" s="296">
        <f>SUMIF('Unos rashoda i izdataka'!$D$3:$D$501,$A59,'Unos rashoda i izdataka'!K$3:K$501)+SUMIF('Unos rashoda P4'!$B$3:$B$501,$A59,'Unos rashoda P4'!I$3:I$501)</f>
        <v>181848</v>
      </c>
      <c r="F59" s="296">
        <f>SUMIF('Unos rashoda i izdataka'!$D$3:$D$501,$A59,'Unos rashoda i izdataka'!L$3:L$501)+SUMIF('Unos rashoda P4'!$B$3:$B$501,$A59,'Unos rashoda P4'!J$3:J$501)</f>
        <v>181848</v>
      </c>
      <c r="G59" s="296">
        <f>SUMIF('Unos rashoda i izdataka'!$D$3:$D$501,$A59,'Unos rashoda i izdataka'!M$3:M$501)+SUMIF('Unos rashoda P4'!$B$3:$B$501,$A59,'Unos rashoda P4'!K$3:K$501)</f>
        <v>181848</v>
      </c>
      <c r="H59" s="193" t="str">
        <f>'OPĆI DIO'!$C$1</f>
        <v>2217 SVEUČILIŠTE U RIJECI, PRAVNI FAKULTET</v>
      </c>
    </row>
    <row r="60" spans="1:8" s="193" customFormat="1">
      <c r="A60" s="272">
        <v>4</v>
      </c>
      <c r="B60" s="289" t="s">
        <v>1559</v>
      </c>
      <c r="C60" s="192">
        <f>+C61+C62</f>
        <v>581211</v>
      </c>
      <c r="D60" s="192">
        <f>+D61+D62</f>
        <v>548511</v>
      </c>
      <c r="E60" s="192">
        <f>+E61+E62</f>
        <v>676911</v>
      </c>
      <c r="F60" s="192">
        <f>+F61+F62</f>
        <v>676911</v>
      </c>
      <c r="G60" s="192">
        <f>+G61+G62</f>
        <v>676911</v>
      </c>
      <c r="H60" s="193" t="str">
        <f>'OPĆI DIO'!$C$1</f>
        <v>2217 SVEUČILIŠTE U RIJECI, PRAVNI FAKULTET</v>
      </c>
    </row>
    <row r="61" spans="1:8">
      <c r="A61" s="269">
        <v>41</v>
      </c>
      <c r="B61" s="294" t="s">
        <v>1560</v>
      </c>
      <c r="C61" s="291">
        <v>0</v>
      </c>
      <c r="D61" s="291">
        <v>0</v>
      </c>
      <c r="E61" s="296">
        <f>SUMIF('Unos rashoda i izdataka'!$D$3:$D$501,$A61,'Unos rashoda i izdataka'!K$3:K$501)+SUMIF('Unos rashoda P4'!$B$3:$B$501,$A61,'Unos rashoda P4'!I$3:I$501)</f>
        <v>0</v>
      </c>
      <c r="F61" s="296">
        <f>SUMIF('Unos rashoda i izdataka'!$D$3:$D$501,$A61,'Unos rashoda i izdataka'!L$3:L$501)+SUMIF('Unos rashoda P4'!$B$3:$B$501,$A61,'Unos rashoda P4'!J$3:J$501)</f>
        <v>0</v>
      </c>
      <c r="G61" s="296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2217 SVEUČILIŠTE U RIJECI, PRAVNI FAKULTET</v>
      </c>
    </row>
    <row r="62" spans="1:8">
      <c r="A62" s="269">
        <v>43</v>
      </c>
      <c r="B62" s="294" t="s">
        <v>1561</v>
      </c>
      <c r="C62" s="291">
        <v>581211</v>
      </c>
      <c r="D62" s="291">
        <v>548511</v>
      </c>
      <c r="E62" s="296">
        <f>SUMIF('Unos rashoda i izdataka'!$D$3:$D$501,$A62,'Unos rashoda i izdataka'!K$3:K$501)+SUMIF('Unos rashoda P4'!$B$3:$B$501,$A62,'Unos rashoda P4'!I$3:I$501)</f>
        <v>676911</v>
      </c>
      <c r="F62" s="296">
        <f>SUMIF('Unos rashoda i izdataka'!$D$3:$D$501,$A62,'Unos rashoda i izdataka'!L$3:L$501)+SUMIF('Unos rashoda P4'!$B$3:$B$501,$A62,'Unos rashoda P4'!J$3:J$501)</f>
        <v>676911</v>
      </c>
      <c r="G62" s="296">
        <f>SUMIF('Unos rashoda i izdataka'!$D$3:$D$501,$A62,'Unos rashoda i izdataka'!M$3:M$501)+SUMIF('Unos rashoda P4'!$B$3:$B$501,$A62,'Unos rashoda P4'!K$3:K$501)</f>
        <v>676911</v>
      </c>
      <c r="H62" s="193" t="str">
        <f>'OPĆI DIO'!$C$1</f>
        <v>2217 SVEUČILIŠTE U RIJECI, PRAVNI FAKULTET</v>
      </c>
    </row>
    <row r="63" spans="1:8" s="193" customFormat="1">
      <c r="A63" s="272">
        <v>5</v>
      </c>
      <c r="B63" s="289" t="s">
        <v>1562</v>
      </c>
      <c r="C63" s="192">
        <f>+C64+C72+C78+C79+C84+C85+C86+C88+C93+C97</f>
        <v>107256</v>
      </c>
      <c r="D63" s="192">
        <f>+D64+D72+D78+D79+D84+D85+D86+D88+D93+D97</f>
        <v>72844</v>
      </c>
      <c r="E63" s="192">
        <f>+E64+E72+E78+E79+E84+E85+E86+E88+E93+E97</f>
        <v>272768</v>
      </c>
      <c r="F63" s="192">
        <f>+F64+F72+F78+F79+F84+F85+F86+F88+F93+F97</f>
        <v>184663</v>
      </c>
      <c r="G63" s="192">
        <f>+G64+G72+G78+G79+G84+G85+G86+G88+G93+G97</f>
        <v>147832</v>
      </c>
      <c r="H63" s="193" t="str">
        <f>'OPĆI DIO'!$C$1</f>
        <v>2217 SVEUČILIŠTE U RIJECI, PRAVNI FAKULTET</v>
      </c>
    </row>
    <row r="64" spans="1:8" s="193" customFormat="1">
      <c r="A64" s="272">
        <v>50</v>
      </c>
      <c r="B64" s="289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20800</v>
      </c>
      <c r="F64" s="192">
        <f t="shared" si="258"/>
        <v>1800</v>
      </c>
      <c r="G64" s="192">
        <f t="shared" si="258"/>
        <v>1800</v>
      </c>
    </row>
    <row r="65" spans="1:16384" s="193" customFormat="1" ht="30">
      <c r="A65" s="269">
        <v>5011</v>
      </c>
      <c r="B65" s="270" t="s">
        <v>501</v>
      </c>
      <c r="C65" s="192">
        <v>0</v>
      </c>
      <c r="D65" s="192">
        <v>0</v>
      </c>
      <c r="E65" s="296">
        <f>SUMIF('Unos rashoda i izdataka'!$D$3:$D$501,$A65,'Unos rashoda i izdataka'!K$3:K$501)+SUMIF('Unos rashoda P4'!$B$3:$B$501,$A65,'Unos rashoda P4'!I$3:I$501)</f>
        <v>19000</v>
      </c>
      <c r="F65" s="296">
        <f>SUMIF('Unos rashoda i izdataka'!$D$3:$D$501,$A65,'Unos rashoda i izdataka'!L$3:L$501)+SUMIF('Unos rashoda P4'!$B$3:$B$501,$A65,'Unos rashoda P4'!J$3:J$501)</f>
        <v>0</v>
      </c>
      <c r="G65" s="296">
        <f>SUMIF('Unos rashoda i izdataka'!$D$3:$D$501,$A65,'Unos rashoda i izdataka'!M$3:M$501)+SUMIF('Unos rashoda P4'!$B$3:$B$501,$A65,'Unos rashoda P4'!K$3:K$501)</f>
        <v>0</v>
      </c>
    </row>
    <row r="66" spans="1:16384" s="193" customFormat="1" ht="30">
      <c r="A66" s="269">
        <v>5012</v>
      </c>
      <c r="B66" s="270" t="s">
        <v>503</v>
      </c>
      <c r="C66" s="192">
        <v>0</v>
      </c>
      <c r="D66" s="192">
        <v>0</v>
      </c>
      <c r="E66" s="296">
        <f>SUMIF('Unos rashoda i izdataka'!$D$3:$D$501,$A66,'Unos rashoda i izdataka'!K$3:K$501)+SUMIF('Unos rashoda P4'!$B$3:$B$501,$A66,'Unos rashoda P4'!I$3:I$501)</f>
        <v>0</v>
      </c>
      <c r="F66" s="296">
        <f>SUMIF('Unos rashoda i izdataka'!$D$3:$D$501,$A66,'Unos rashoda i izdataka'!L$3:L$501)+SUMIF('Unos rashoda P4'!$B$3:$B$501,$A66,'Unos rashoda P4'!J$3:J$501)</f>
        <v>0</v>
      </c>
      <c r="G66" s="296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69">
        <v>5041</v>
      </c>
      <c r="B67" s="270" t="s">
        <v>505</v>
      </c>
      <c r="C67" s="192">
        <v>0</v>
      </c>
      <c r="D67" s="192">
        <v>0</v>
      </c>
      <c r="E67" s="296">
        <f>SUMIF('Unos rashoda i izdataka'!$D$3:$D$501,$A67,'Unos rashoda i izdataka'!K$3:K$501)+SUMIF('Unos rashoda P4'!$B$3:$B$501,$A67,'Unos rashoda P4'!I$3:I$501)</f>
        <v>0</v>
      </c>
      <c r="F67" s="296">
        <f>SUMIF('Unos rashoda i izdataka'!$D$3:$D$501,$A67,'Unos rashoda i izdataka'!L$3:L$501)+SUMIF('Unos rashoda P4'!$B$3:$B$501,$A67,'Unos rashoda P4'!J$3:J$501)</f>
        <v>0</v>
      </c>
      <c r="G67" s="296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69">
        <v>5043</v>
      </c>
      <c r="B68" s="270" t="s">
        <v>507</v>
      </c>
      <c r="C68" s="192">
        <v>0</v>
      </c>
      <c r="D68" s="192">
        <v>0</v>
      </c>
      <c r="E68" s="296">
        <f>SUMIF('Unos rashoda i izdataka'!$D$3:$D$501,$A68,'Unos rashoda i izdataka'!K$3:K$501)+SUMIF('Unos rashoda P4'!$B$3:$B$501,$A68,'Unos rashoda P4'!I$3:I$501)</f>
        <v>1800</v>
      </c>
      <c r="F68" s="296">
        <f>SUMIF('Unos rashoda i izdataka'!$D$3:$D$501,$A68,'Unos rashoda i izdataka'!L$3:L$501)+SUMIF('Unos rashoda P4'!$B$3:$B$501,$A68,'Unos rashoda P4'!J$3:J$501)</f>
        <v>1800</v>
      </c>
      <c r="G68" s="296">
        <f>SUMIF('Unos rashoda i izdataka'!$D$3:$D$501,$A68,'Unos rashoda i izdataka'!M$3:M$501)+SUMIF('Unos rashoda P4'!$B$3:$B$501,$A68,'Unos rashoda P4'!K$3:K$501)</f>
        <v>1800</v>
      </c>
    </row>
    <row r="69" spans="1:16384" s="193" customFormat="1" ht="30">
      <c r="A69" s="269">
        <v>5052</v>
      </c>
      <c r="B69" s="270" t="s">
        <v>509</v>
      </c>
      <c r="C69" s="192">
        <v>0</v>
      </c>
      <c r="D69" s="192">
        <v>0</v>
      </c>
      <c r="E69" s="296">
        <f>SUMIF('Unos rashoda i izdataka'!$D$3:$D$501,$A69,'Unos rashoda i izdataka'!K$3:K$501)+SUMIF('Unos rashoda P4'!$B$3:$B$501,$A69,'Unos rashoda P4'!I$3:I$501)</f>
        <v>0</v>
      </c>
      <c r="F69" s="296">
        <f>SUMIF('Unos rashoda i izdataka'!$D$3:$D$501,$A69,'Unos rashoda i izdataka'!L$3:L$501)+SUMIF('Unos rashoda P4'!$B$3:$B$501,$A69,'Unos rashoda P4'!J$3:J$501)</f>
        <v>0</v>
      </c>
      <c r="G69" s="296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69">
        <v>50810</v>
      </c>
      <c r="B70" s="270" t="s">
        <v>511</v>
      </c>
      <c r="C70" s="192">
        <v>0</v>
      </c>
      <c r="D70" s="192">
        <v>0</v>
      </c>
      <c r="E70" s="296">
        <f>SUMIF('Unos rashoda i izdataka'!$D$3:$D$501,$A70,'Unos rashoda i izdataka'!K$3:K$501)+SUMIF('Unos rashoda P4'!$B$3:$B$501,$A70,'Unos rashoda P4'!I$3:I$501)</f>
        <v>0</v>
      </c>
      <c r="F70" s="296">
        <f>SUMIF('Unos rashoda i izdataka'!$D$3:$D$501,$A70,'Unos rashoda i izdataka'!L$3:L$501)+SUMIF('Unos rashoda P4'!$B$3:$B$501,$A70,'Unos rashoda P4'!J$3:J$501)</f>
        <v>0</v>
      </c>
      <c r="G70" s="296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69">
        <v>50815</v>
      </c>
      <c r="B71" s="270" t="s">
        <v>513</v>
      </c>
      <c r="C71" s="192">
        <v>0</v>
      </c>
      <c r="D71" s="192">
        <v>0</v>
      </c>
      <c r="E71" s="296">
        <f>SUMIF('Unos rashoda i izdataka'!$D$3:$D$501,$A71,'Unos rashoda i izdataka'!K$3:K$501)+SUMIF('Unos rashoda P4'!$B$3:$B$501,$A71,'Unos rashoda P4'!I$3:I$501)</f>
        <v>0</v>
      </c>
      <c r="F71" s="296">
        <f>SUMIF('Unos rashoda i izdataka'!$D$3:$D$501,$A71,'Unos rashoda i izdataka'!L$3:L$501)+SUMIF('Unos rashoda P4'!$B$3:$B$501,$A71,'Unos rashoda P4'!J$3:J$501)</f>
        <v>0</v>
      </c>
      <c r="G71" s="296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2">
        <v>51</v>
      </c>
      <c r="B72" s="289" t="s">
        <v>1590</v>
      </c>
      <c r="C72" s="192">
        <f>SUM(C73:C77)</f>
        <v>22054</v>
      </c>
      <c r="D72" s="192">
        <f t="shared" ref="D72" si="259">SUM(D73:D77)</f>
        <v>22720</v>
      </c>
      <c r="E72" s="192">
        <f>+E73</f>
        <v>76596</v>
      </c>
      <c r="F72" s="192">
        <f t="shared" ref="F72:G72" si="260">+F73</f>
        <v>49564</v>
      </c>
      <c r="G72" s="192">
        <f t="shared" si="260"/>
        <v>2000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69">
        <v>51000</v>
      </c>
      <c r="B73" s="294" t="s">
        <v>515</v>
      </c>
      <c r="C73" s="291">
        <f>22053+1</f>
        <v>22054</v>
      </c>
      <c r="D73" s="291">
        <v>22720</v>
      </c>
      <c r="E73" s="296">
        <f>SUMIF('Unos rashoda i izdataka'!$D$3:$D$501,$A73,'Unos rashoda i izdataka'!K$3:K$501)+SUMIF('Unos rashoda P4'!$B$3:$B$501,$A73,'Unos rashoda P4'!I$3:I$501)</f>
        <v>76596</v>
      </c>
      <c r="F73" s="296">
        <f>SUMIF('Unos rashoda i izdataka'!$D$3:$D$501,$A73,'Unos rashoda i izdataka'!L$3:L$501)+SUMIF('Unos rashoda P4'!$B$3:$B$501,$A73,'Unos rashoda P4'!J$3:J$501)</f>
        <v>49564</v>
      </c>
      <c r="G73" s="296">
        <f>SUMIF('Unos rashoda i izdataka'!$D$3:$D$501,$A73,'Unos rashoda i izdataka'!M$3:M$501)+SUMIF('Unos rashoda P4'!$B$3:$B$501,$A73,'Unos rashoda P4'!K$3:K$501)</f>
        <v>2000</v>
      </c>
      <c r="H73" s="193"/>
    </row>
    <row r="74" spans="1:16384" ht="30">
      <c r="A74" s="269">
        <v>51011</v>
      </c>
      <c r="B74" s="294" t="s">
        <v>517</v>
      </c>
      <c r="C74" s="296">
        <f>SUMIF('Unos rashoda i izdataka'!$D$3:$D$501,$A74,'Unos rashoda i izdataka'!I$3:I$501)+SUMIF('Unos rashoda P4'!$B$3:$B$501,$A74,'Unos rashoda P4'!G$3:G$501)</f>
        <v>0</v>
      </c>
      <c r="D74" s="296">
        <f>SUMIF('Unos rashoda i izdataka'!$D$3:$D$501,$A74,'Unos rashoda i izdataka'!J$3:J$501)+SUMIF('Unos rashoda P4'!$B$3:$B$501,$A74,'Unos rashoda P4'!H$3:H$501)</f>
        <v>0</v>
      </c>
      <c r="E74" s="296">
        <f>SUMIF('Unos rashoda i izdataka'!$D$3:$D$501,$A74,'Unos rashoda i izdataka'!K$3:K$501)+SUMIF('Unos rashoda P4'!$B$3:$B$501,$A74,'Unos rashoda P4'!I$3:I$501)</f>
        <v>0</v>
      </c>
      <c r="F74" s="296">
        <f>SUMIF('Unos rashoda i izdataka'!$D$3:$D$501,$A74,'Unos rashoda i izdataka'!L$3:L$501)+SUMIF('Unos rashoda P4'!$B$3:$B$501,$A74,'Unos rashoda P4'!J$3:J$501)</f>
        <v>0</v>
      </c>
      <c r="G74" s="296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69">
        <v>51031</v>
      </c>
      <c r="B75" s="294" t="s">
        <v>519</v>
      </c>
      <c r="C75" s="296">
        <f>SUMIF('Unos rashoda i izdataka'!$D$3:$D$501,$A75,'Unos rashoda i izdataka'!I$3:I$501)+SUMIF('Unos rashoda P4'!$B$3:$B$501,$A75,'Unos rashoda P4'!G$3:G$501)</f>
        <v>0</v>
      </c>
      <c r="D75" s="296">
        <f>SUMIF('Unos rashoda i izdataka'!$D$3:$D$501,$A75,'Unos rashoda i izdataka'!J$3:J$501)+SUMIF('Unos rashoda P4'!$B$3:$B$501,$A75,'Unos rashoda P4'!H$3:H$501)</f>
        <v>0</v>
      </c>
      <c r="E75" s="296">
        <f>SUMIF('Unos rashoda i izdataka'!$D$3:$D$501,$A75,'Unos rashoda i izdataka'!K$3:K$501)+SUMIF('Unos rashoda P4'!$B$3:$B$501,$A75,'Unos rashoda P4'!I$3:I$501)</f>
        <v>0</v>
      </c>
      <c r="F75" s="296">
        <f>SUMIF('Unos rashoda i izdataka'!$D$3:$D$501,$A75,'Unos rashoda i izdataka'!L$3:L$501)+SUMIF('Unos rashoda P4'!$B$3:$B$501,$A75,'Unos rashoda P4'!J$3:J$501)</f>
        <v>0</v>
      </c>
      <c r="G75" s="296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69">
        <v>51043</v>
      </c>
      <c r="B76" s="294" t="s">
        <v>521</v>
      </c>
      <c r="C76" s="296">
        <f>SUMIF('Unos rashoda i izdataka'!$D$3:$D$501,$A76,'Unos rashoda i izdataka'!I$3:I$501)+SUMIF('Unos rashoda P4'!$B$3:$B$501,$A76,'Unos rashoda P4'!G$3:G$501)</f>
        <v>0</v>
      </c>
      <c r="D76" s="296">
        <f>SUMIF('Unos rashoda i izdataka'!$D$3:$D$501,$A76,'Unos rashoda i izdataka'!J$3:J$501)+SUMIF('Unos rashoda P4'!$B$3:$B$501,$A76,'Unos rashoda P4'!H$3:H$501)</f>
        <v>0</v>
      </c>
      <c r="E76" s="296">
        <f>SUMIF('Unos rashoda i izdataka'!$D$3:$D$501,$A76,'Unos rashoda i izdataka'!K$3:K$501)+SUMIF('Unos rashoda P4'!$B$3:$B$501,$A76,'Unos rashoda P4'!I$3:I$501)</f>
        <v>0</v>
      </c>
      <c r="F76" s="296">
        <f>SUMIF('Unos rashoda i izdataka'!$D$3:$D$501,$A76,'Unos rashoda i izdataka'!L$3:L$501)+SUMIF('Unos rashoda P4'!$B$3:$B$501,$A76,'Unos rashoda P4'!J$3:J$501)</f>
        <v>0</v>
      </c>
      <c r="G76" s="296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69">
        <v>51081</v>
      </c>
      <c r="B77" s="294" t="s">
        <v>523</v>
      </c>
      <c r="C77" s="296">
        <f>SUMIF('Unos rashoda i izdataka'!$D$3:$D$501,$A77,'Unos rashoda i izdataka'!I$3:I$501)+SUMIF('Unos rashoda P4'!$B$3:$B$501,$A77,'Unos rashoda P4'!G$3:G$501)</f>
        <v>0</v>
      </c>
      <c r="D77" s="296">
        <f>SUMIF('Unos rashoda i izdataka'!$D$3:$D$501,$A77,'Unos rashoda i izdataka'!J$3:J$501)+SUMIF('Unos rashoda P4'!$B$3:$B$501,$A77,'Unos rashoda P4'!H$3:H$501)</f>
        <v>0</v>
      </c>
      <c r="E77" s="296">
        <f>SUMIF('Unos rashoda i izdataka'!$D$3:$D$501,$A77,'Unos rashoda i izdataka'!K$3:K$501)+SUMIF('Unos rashoda P4'!$B$3:$B$501,$A77,'Unos rashoda P4'!I$3:I$501)</f>
        <v>0</v>
      </c>
      <c r="F77" s="296">
        <f>SUMIF('Unos rashoda i izdataka'!$D$3:$D$501,$A77,'Unos rashoda i izdataka'!L$3:L$501)+SUMIF('Unos rashoda P4'!$B$3:$B$501,$A77,'Unos rashoda P4'!J$3:J$501)</f>
        <v>0</v>
      </c>
      <c r="G77" s="296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2">
        <v>52</v>
      </c>
      <c r="B78" s="295" t="s">
        <v>1565</v>
      </c>
      <c r="C78" s="273">
        <v>85202</v>
      </c>
      <c r="D78" s="273">
        <v>50124</v>
      </c>
      <c r="E78" s="277">
        <f>SUMIF('Unos rashoda i izdataka'!$R$3:$R$501,$A78,'Unos rashoda i izdataka'!K$3:K$501)+SUMIF('Unos rashoda P4'!$A$3:$A$501,$A78,'Unos rashoda P4'!I$3:I$501)</f>
        <v>800</v>
      </c>
      <c r="F78" s="277">
        <f>SUMIF('Unos rashoda i izdataka'!$D$3:$D$501,$A78,'Unos rashoda i izdataka'!L$3:L$501)+SUMIF('Unos rashoda P4'!$B$3:$B$501,$A78,'Unos rashoda P4'!J$3:J$501)</f>
        <v>800</v>
      </c>
      <c r="G78" s="277">
        <f>SUMIF('Unos rashoda i izdataka'!$D$3:$D$501,$A78,'Unos rashoda i izdataka'!M$3:M$501)+SUMIF('Unos rashoda P4'!$B$3:$B$501,$A78,'Unos rashoda P4'!K$3:K$501)</f>
        <v>800</v>
      </c>
      <c r="H78" s="193" t="str">
        <f>'OPĆI DIO'!$C$1</f>
        <v>2217 SVEUČILIŠTE U RIJECI, PRAVNI FAKULTET</v>
      </c>
    </row>
    <row r="79" spans="1:16384">
      <c r="A79" s="272">
        <v>53</v>
      </c>
      <c r="B79" s="295" t="s">
        <v>528</v>
      </c>
      <c r="C79" s="273">
        <f>SUM(C80:C82)</f>
        <v>0</v>
      </c>
      <c r="D79" s="273">
        <f>SUM(D80:D82)</f>
        <v>0</v>
      </c>
      <c r="E79" s="273">
        <f>SUM(E80:E82)</f>
        <v>0</v>
      </c>
      <c r="F79" s="273">
        <f>SUM(F80:F82)</f>
        <v>0</v>
      </c>
      <c r="G79" s="273">
        <f>SUM(G80:G82)</f>
        <v>0</v>
      </c>
      <c r="H79" s="193"/>
    </row>
    <row r="80" spans="1:16384">
      <c r="A80" s="269">
        <v>531</v>
      </c>
      <c r="B80" s="294" t="s">
        <v>1567</v>
      </c>
      <c r="C80" s="291">
        <v>0</v>
      </c>
      <c r="D80" s="291">
        <v>0</v>
      </c>
      <c r="E80" s="296">
        <f>SUMIF('Unos rashoda i izdataka'!$R$3:$R$501,$A80,'Unos rashoda i izdataka'!K$3:K$501)+SUMIF('Unos rashoda P4'!$A$3:$A$501,$A80,'Unos rashoda P4'!I$3:I$501)</f>
        <v>0</v>
      </c>
      <c r="F80" s="296">
        <f>SUMIF('Unos rashoda i izdataka'!$D$3:$D$501,$A80,'Unos rashoda i izdataka'!L$3:L$501)+SUMIF('Unos rashoda P4'!$B$3:$B$501,$A80,'Unos rashoda P4'!J$3:J$501)</f>
        <v>0</v>
      </c>
      <c r="G80" s="296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2217 SVEUČILIŠTE U RIJECI, PRAVNI FAKULTET</v>
      </c>
    </row>
    <row r="81" spans="1:8" ht="45">
      <c r="A81" s="269">
        <v>532</v>
      </c>
      <c r="B81" s="294" t="s">
        <v>1568</v>
      </c>
      <c r="C81" s="291">
        <v>0</v>
      </c>
      <c r="D81" s="291">
        <v>0</v>
      </c>
      <c r="E81" s="296">
        <f>SUMIF('Unos rashoda i izdataka'!$D$3:$D$501,$A81,'Unos rashoda i izdataka'!K$3:K$501)+SUMIF('Unos rashoda P4'!$A$3:$A$501,$A81,'Unos rashoda P4'!I$3:I$501)</f>
        <v>0</v>
      </c>
      <c r="F81" s="296">
        <f>SUMIF('Unos rashoda i izdataka'!$D$3:$D$501,$A81,'Unos rashoda i izdataka'!L$3:L$501)+SUMIF('Unos rashoda P4'!$B$3:$B$501,$A81,'Unos rashoda P4'!J$3:J$501)</f>
        <v>0</v>
      </c>
      <c r="G81" s="296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69">
        <v>533</v>
      </c>
      <c r="B82" s="294" t="s">
        <v>1569</v>
      </c>
      <c r="C82" s="291">
        <v>0</v>
      </c>
      <c r="D82" s="291">
        <v>0</v>
      </c>
      <c r="E82" s="297">
        <f>SUMIF('Unos rashoda i izdataka'!$D$3:$D$501,$A82,'Unos rashoda i izdataka'!K$3:K$501)+SUMIF('Unos rashoda P4'!$A$3:$A$501,$A82,'Unos rashoda P4'!I$3:I$501)</f>
        <v>0</v>
      </c>
      <c r="F82" s="296">
        <f>SUMIF('Unos rashoda i izdataka'!$D$3:$D$501,$A82,'Unos rashoda i izdataka'!L$3:L$501)+SUMIF('Unos rashoda P4'!$B$3:$B$501,$A82,'Unos rashoda P4'!J$3:J$501)</f>
        <v>0</v>
      </c>
      <c r="G82" s="296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2">
        <v>54</v>
      </c>
      <c r="B83" s="295" t="s">
        <v>1570</v>
      </c>
      <c r="C83" s="273">
        <v>0</v>
      </c>
      <c r="D83" s="273">
        <v>0</v>
      </c>
      <c r="E83" s="273">
        <v>0</v>
      </c>
      <c r="F83" s="273">
        <v>0</v>
      </c>
      <c r="G83" s="273">
        <v>0</v>
      </c>
      <c r="H83" s="193"/>
    </row>
    <row r="84" spans="1:8">
      <c r="A84" s="269">
        <v>552</v>
      </c>
      <c r="B84" s="294" t="s">
        <v>1591</v>
      </c>
      <c r="C84" s="296">
        <f>SUMIF('Unos rashoda i izdataka'!$D$3:$D$501,$A84,'Unos rashoda i izdataka'!I$3:I$501)+SUMIF('Unos rashoda P4'!$A$3:$A$501,$A84,'Unos rashoda P4'!G$3:G$501)</f>
        <v>0</v>
      </c>
      <c r="D84" s="296">
        <f>SUMIF('Unos rashoda i izdataka'!$D$3:$D$501,$A84,'Unos rashoda i izdataka'!J$3:J$501)+SUMIF('Unos rashoda P4'!$A$3:$A$501,$A84,'Unos rashoda P4'!H$3:H$501)</f>
        <v>0</v>
      </c>
      <c r="E84" s="296">
        <f>SUMIF('Unos rashoda i izdataka'!$D$3:$D$501,$A84,'Unos rashoda i izdataka'!K$3:K$501)+SUMIF('Unos rashoda P4'!$A$3:$A$501,$A84,'Unos rashoda P4'!I$3:I$501)</f>
        <v>0</v>
      </c>
      <c r="F84" s="296">
        <f>SUMIF('Unos rashoda i izdataka'!$D$3:$D$501,$A84,'Unos rashoda i izdataka'!L$3:L$501)+SUMIF('Unos rashoda P4'!$B$3:$B$501,$A84,'Unos rashoda P4'!J$3:J$501)</f>
        <v>0</v>
      </c>
      <c r="G84" s="296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2217 SVEUČILIŠTE U RIJECI, PRAVNI FAKULTET</v>
      </c>
    </row>
    <row r="85" spans="1:8">
      <c r="A85" s="269">
        <v>559</v>
      </c>
      <c r="B85" s="294" t="s">
        <v>1592</v>
      </c>
      <c r="C85" s="296">
        <f>SUMIF('Unos rashoda i izdataka'!$D$3:$D$501,$A85,'Unos rashoda i izdataka'!I$3:I$501)+SUMIF('Unos rashoda P4'!$A$3:$A$501,$A85,'Unos rashoda P4'!G$3:G$501)</f>
        <v>0</v>
      </c>
      <c r="D85" s="296">
        <f>SUMIF('Unos rashoda i izdataka'!$D$3:$D$501,$A85,'Unos rashoda i izdataka'!J$3:J$501)+SUMIF('Unos rashoda P4'!$A$3:$A$501,$A85,'Unos rashoda P4'!H$3:H$501)</f>
        <v>0</v>
      </c>
      <c r="E85" s="296">
        <f>SUMIF('Unos rashoda i izdataka'!$D$3:$D$501,$A85,'Unos rashoda i izdataka'!K$3:K$501)+SUMIF('Unos rashoda P4'!$A$3:$A$501,$A85,'Unos rashoda P4'!I$3:I$501)</f>
        <v>0</v>
      </c>
      <c r="F85" s="296">
        <f>SUMIF('Unos rashoda i izdataka'!$D$3:$D$501,$A85,'Unos rashoda i izdataka'!L$3:L$501)+SUMIF('Unos rashoda P4'!$B$3:$B$501,$A85,'Unos rashoda P4'!J$3:J$501)</f>
        <v>0</v>
      </c>
      <c r="G85" s="296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2217 SVEUČILIŠTE U RIJECI, PRAVNI FAKULTET</v>
      </c>
    </row>
    <row r="86" spans="1:8">
      <c r="A86" s="269">
        <v>561</v>
      </c>
      <c r="B86" s="294" t="s">
        <v>1571</v>
      </c>
      <c r="C86" s="296">
        <f>SUMIF('Unos rashoda i izdataka'!$D$3:$D$501,$A86,'Unos rashoda i izdataka'!I$3:I$501)+SUMIF('Unos rashoda P4'!$A$3:$A$501,$A86,'Unos rashoda P4'!G$3:G$501)</f>
        <v>0</v>
      </c>
      <c r="D86" s="296">
        <f>SUMIF('Unos rashoda i izdataka'!$D$3:$D$501,$A86,'Unos rashoda i izdataka'!J$3:J$501)+SUMIF('Unos rashoda P4'!$A$3:$A$501,$A86,'Unos rashoda P4'!H$3:H$501)</f>
        <v>0</v>
      </c>
      <c r="E86" s="296">
        <f>SUMIF('Unos rashoda i izdataka'!$D$3:$D$501,$A86,'Unos rashoda i izdataka'!K$3:K$501)+SUMIF('Unos rashoda P4'!$A$3:$A$501,$A86,'Unos rashoda P4'!I$3:I$501)</f>
        <v>0</v>
      </c>
      <c r="F86" s="296">
        <f>SUMIF('Unos rashoda i izdataka'!$D$3:$D$501,$A86,'Unos rashoda i izdataka'!L$3:L$501)+SUMIF('Unos rashoda P4'!$B$3:$B$501,$A86,'Unos rashoda P4'!J$3:J$501)</f>
        <v>0</v>
      </c>
      <c r="G86" s="296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2217 SVEUČILIŠTE U RIJECI, PRAVNI FAKULTET</v>
      </c>
    </row>
    <row r="87" spans="1:8">
      <c r="A87" s="269">
        <v>562</v>
      </c>
      <c r="B87" s="294" t="s">
        <v>1572</v>
      </c>
      <c r="C87" s="296">
        <f>SUMIF('Unos rashoda i izdataka'!$D$3:$D$501,$A87,'Unos rashoda i izdataka'!I$3:I$501)+SUMIF('Unos rashoda P4'!$A$3:$A$501,$A87,'Unos rashoda P4'!G$3:G$501)</f>
        <v>0</v>
      </c>
      <c r="D87" s="296">
        <f>SUMIF('Unos rashoda i izdataka'!$D$3:$D$501,$A87,'Unos rashoda i izdataka'!J$3:J$501)+SUMIF('Unos rashoda P4'!$A$3:$A$501,$A87,'Unos rashoda P4'!H$3:H$501)</f>
        <v>0</v>
      </c>
      <c r="E87" s="296">
        <f>SUMIF('Unos rashoda i izdataka'!$D$3:$D$501,$A87,'Unos rashoda i izdataka'!K$3:K$501)+SUMIF('Unos rashoda P4'!$A$3:$A$501,$A87,'Unos rashoda P4'!I$3:I$501)</f>
        <v>0</v>
      </c>
      <c r="F87" s="296">
        <f>SUMIF('Unos rashoda i izdataka'!$D$3:$D$501,$A87,'Unos rashoda i izdataka'!L$3:L$501)+SUMIF('Unos rashoda P4'!$B$3:$B$501,$A87,'Unos rashoda P4'!J$3:J$501)</f>
        <v>0</v>
      </c>
      <c r="G87" s="296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69">
        <v>563</v>
      </c>
      <c r="B88" s="294" t="s">
        <v>1573</v>
      </c>
      <c r="C88" s="296">
        <f>SUMIF('Unos rashoda i izdataka'!$D$3:$D$501,$A88,'Unos rashoda i izdataka'!I$3:I$501)+SUMIF('Unos rashoda P4'!$A$3:$A$501,$A88,'Unos rashoda P4'!G$3:G$501)</f>
        <v>0</v>
      </c>
      <c r="D88" s="296">
        <f>SUMIF('Unos rashoda i izdataka'!$D$3:$D$501,$A88,'Unos rashoda i izdataka'!J$3:J$501)+SUMIF('Unos rashoda P4'!$A$3:$A$501,$A88,'Unos rashoda P4'!H$3:H$501)</f>
        <v>0</v>
      </c>
      <c r="E88" s="296">
        <f>SUMIF('Unos rashoda i izdataka'!$D$3:$D$501,$A88,'Unos rashoda i izdataka'!K$3:K$501)+SUMIF('Unos rashoda P4'!$A$3:$A$501,$A88,'Unos rashoda P4'!I$3:I$501)</f>
        <v>0</v>
      </c>
      <c r="F88" s="296">
        <f>SUMIF('Unos rashoda i izdataka'!$D$3:$D$501,$A88,'Unos rashoda i izdataka'!L$3:L$501)+SUMIF('Unos rashoda P4'!$B$3:$B$501,$A88,'Unos rashoda P4'!J$3:J$501)</f>
        <v>0</v>
      </c>
      <c r="G88" s="296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2217 SVEUČILIŠTE U RIJECI, PRAVNI FAKULTET</v>
      </c>
    </row>
    <row r="89" spans="1:8" ht="30">
      <c r="A89" s="269">
        <v>564</v>
      </c>
      <c r="B89" s="294" t="s">
        <v>1574</v>
      </c>
      <c r="C89" s="296">
        <f>SUMIF('Unos rashoda i izdataka'!$D$3:$D$501,$A89,'Unos rashoda i izdataka'!I$3:I$501)+SUMIF('Unos rashoda P4'!$A$3:$A$501,$A89,'Unos rashoda P4'!G$3:G$501)</f>
        <v>0</v>
      </c>
      <c r="D89" s="296">
        <f>SUMIF('Unos rashoda i izdataka'!$D$3:$D$501,$A89,'Unos rashoda i izdataka'!J$3:J$501)+SUMIF('Unos rashoda P4'!$A$3:$A$501,$A89,'Unos rashoda P4'!H$3:H$501)</f>
        <v>0</v>
      </c>
      <c r="E89" s="296">
        <f>SUMIF('Unos rashoda i izdataka'!$D$3:$D$501,$A89,'Unos rashoda i izdataka'!K$3:K$501)+SUMIF('Unos rashoda P4'!$A$3:$A$501,$A89,'Unos rashoda P4'!I$3:I$501)</f>
        <v>0</v>
      </c>
      <c r="F89" s="296">
        <f>SUMIF('Unos rashoda i izdataka'!$D$3:$D$501,$A89,'Unos rashoda i izdataka'!L$3:L$501)+SUMIF('Unos rashoda P4'!$B$3:$B$501,$A89,'Unos rashoda P4'!J$3:J$501)</f>
        <v>0</v>
      </c>
      <c r="G89" s="296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69">
        <v>565</v>
      </c>
      <c r="B90" s="294" t="s">
        <v>1575</v>
      </c>
      <c r="C90" s="296">
        <f>SUMIF('Unos rashoda i izdataka'!$D$3:$D$501,$A90,'Unos rashoda i izdataka'!I$3:I$501)+SUMIF('Unos rashoda P4'!$A$3:$A$501,$A90,'Unos rashoda P4'!G$3:G$501)</f>
        <v>0</v>
      </c>
      <c r="D90" s="296">
        <f>SUMIF('Unos rashoda i izdataka'!$D$3:$D$501,$A90,'Unos rashoda i izdataka'!J$3:J$501)+SUMIF('Unos rashoda P4'!$A$3:$A$501,$A90,'Unos rashoda P4'!H$3:H$501)</f>
        <v>0</v>
      </c>
      <c r="E90" s="296">
        <f>SUMIF('Unos rashoda i izdataka'!$D$3:$D$501,$A90,'Unos rashoda i izdataka'!K$3:K$501)+SUMIF('Unos rashoda P4'!$A$3:$A$501,$A90,'Unos rashoda P4'!I$3:I$501)</f>
        <v>0</v>
      </c>
      <c r="F90" s="296">
        <f>SUMIF('Unos rashoda i izdataka'!$D$3:$D$501,$A90,'Unos rashoda i izdataka'!L$3:L$501)+SUMIF('Unos rashoda P4'!$B$3:$B$501,$A90,'Unos rashoda P4'!J$3:J$501)</f>
        <v>0</v>
      </c>
      <c r="G90" s="296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69">
        <v>566</v>
      </c>
      <c r="B91" s="294" t="s">
        <v>1576</v>
      </c>
      <c r="C91" s="296">
        <f>SUMIF('Unos rashoda i izdataka'!$D$3:$D$501,$A91,'Unos rashoda i izdataka'!I$3:I$501)+SUMIF('Unos rashoda P4'!$A$3:$A$501,$A91,'Unos rashoda P4'!G$3:G$501)</f>
        <v>0</v>
      </c>
      <c r="D91" s="296">
        <f>SUMIF('Unos rashoda i izdataka'!$D$3:$D$501,$A91,'Unos rashoda i izdataka'!J$3:J$501)+SUMIF('Unos rashoda P4'!$A$3:$A$501,$A91,'Unos rashoda P4'!H$3:H$501)</f>
        <v>0</v>
      </c>
      <c r="E91" s="296">
        <f>SUMIF('Unos rashoda i izdataka'!$D$3:$D$501,$A91,'Unos rashoda i izdataka'!K$3:K$501)+SUMIF('Unos rashoda P4'!$A$3:$A$501,$A91,'Unos rashoda P4'!I$3:I$501)</f>
        <v>0</v>
      </c>
      <c r="F91" s="296">
        <f>SUMIF('Unos rashoda i izdataka'!$D$3:$D$501,$A91,'Unos rashoda i izdataka'!L$3:L$501)+SUMIF('Unos rashoda P4'!$B$3:$B$501,$A91,'Unos rashoda P4'!J$3:J$501)</f>
        <v>0</v>
      </c>
      <c r="G91" s="296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69">
        <v>567</v>
      </c>
      <c r="B92" s="294" t="s">
        <v>1577</v>
      </c>
      <c r="C92" s="296">
        <f>SUMIF('Unos rashoda i izdataka'!$D$3:$D$501,$A92,'Unos rashoda i izdataka'!I$3:I$501)+SUMIF('Unos rashoda P4'!$A$3:$A$501,$A92,'Unos rashoda P4'!G$3:G$501)</f>
        <v>0</v>
      </c>
      <c r="D92" s="296">
        <f>SUMIF('Unos rashoda i izdataka'!$D$3:$D$501,$A92,'Unos rashoda i izdataka'!J$3:J$501)+SUMIF('Unos rashoda P4'!$A$3:$A$501,$A92,'Unos rashoda P4'!H$3:H$501)</f>
        <v>0</v>
      </c>
      <c r="E92" s="296">
        <f>SUMIF('Unos rashoda i izdataka'!$D$3:$D$501,$A92,'Unos rashoda i izdataka'!K$3:K$501)+SUMIF('Unos rashoda P4'!$A$3:$A$501,$A92,'Unos rashoda P4'!I$3:I$501)</f>
        <v>0</v>
      </c>
      <c r="F92" s="296">
        <f>SUMIF('Unos rashoda i izdataka'!$D$3:$D$501,$A92,'Unos rashoda i izdataka'!L$3:L$501)+SUMIF('Unos rashoda P4'!$B$3:$B$501,$A92,'Unos rashoda P4'!J$3:J$501)</f>
        <v>0</v>
      </c>
      <c r="G92" s="296">
        <f>SUMIF('Unos rashoda i izdataka'!$D$3:$D$501,$A92,'Unos rashoda i izdataka'!M$3:M$501)+SUMIF('Unos rashoda P4'!$B$3:$B$501,$A92,'Unos rashoda P4'!K$3:K$501)</f>
        <v>0</v>
      </c>
      <c r="H92" s="193"/>
    </row>
    <row r="93" spans="1:8" s="274" customFormat="1">
      <c r="A93" s="269">
        <v>575</v>
      </c>
      <c r="B93" s="294" t="s">
        <v>1578</v>
      </c>
      <c r="C93" s="296">
        <f>SUMIF('Unos rashoda i izdataka'!$D$3:$D$501,$A93,'Unos rashoda i izdataka'!I$3:I$501)+SUMIF('Unos rashoda P4'!$A$3:$A$501,$A93,'Unos rashoda P4'!G$3:G$501)</f>
        <v>0</v>
      </c>
      <c r="D93" s="296">
        <f>SUMIF('Unos rashoda i izdataka'!$D$3:$D$501,$A93,'Unos rashoda i izdataka'!J$3:J$501)+SUMIF('Unos rashoda P4'!$A$3:$A$501,$A93,'Unos rashoda P4'!H$3:H$501)</f>
        <v>0</v>
      </c>
      <c r="E93" s="296">
        <f>SUMIF('Unos rashoda i izdataka'!$D$3:$D$501,$A93,'Unos rashoda i izdataka'!K$3:K$501)+SUMIF('Unos rashoda P4'!$A$3:$A$501,$A93,'Unos rashoda P4'!I$3:I$501)</f>
        <v>0</v>
      </c>
      <c r="F93" s="296">
        <f>SUMIF('Unos rashoda i izdataka'!$D$3:$D$501,$A93,'Unos rashoda i izdataka'!L$3:L$501)+SUMIF('Unos rashoda P4'!$B$3:$B$501,$A93,'Unos rashoda P4'!J$3:J$501)</f>
        <v>0</v>
      </c>
      <c r="G93" s="296">
        <f>SUMIF('Unos rashoda i izdataka'!$D$3:$D$501,$A93,'Unos rashoda i izdataka'!M$3:M$501)+SUMIF('Unos rashoda P4'!$B$3:$B$501,$A93,'Unos rashoda P4'!K$3:K$501)</f>
        <v>0</v>
      </c>
      <c r="H93" s="276" t="str">
        <f>'OPĆI DIO'!$C$1</f>
        <v>2217 SVEUČILIŠTE U RIJECI, PRAVNI FAKULTET</v>
      </c>
    </row>
    <row r="94" spans="1:8" s="274" customFormat="1">
      <c r="A94" s="269">
        <v>577</v>
      </c>
      <c r="B94" s="294" t="s">
        <v>1579</v>
      </c>
      <c r="C94" s="296">
        <f>SUMIF('Unos rashoda i izdataka'!$D$3:$D$501,$A94,'Unos rashoda i izdataka'!I$3:I$501)+SUMIF('Unos rashoda P4'!$A$3:$A$501,$A94,'Unos rashoda P4'!G$3:G$501)</f>
        <v>0</v>
      </c>
      <c r="D94" s="296">
        <f>SUMIF('Unos rashoda i izdataka'!$D$3:$D$501,$A94,'Unos rashoda i izdataka'!J$3:J$501)+SUMIF('Unos rashoda P4'!$A$3:$A$501,$A94,'Unos rashoda P4'!H$3:H$501)</f>
        <v>0</v>
      </c>
      <c r="E94" s="296">
        <f>SUMIF('Unos rashoda i izdataka'!$D$3:$D$501,$A94,'Unos rashoda i izdataka'!K$3:K$501)+SUMIF('Unos rashoda P4'!$A$3:$A$501,$A94,'Unos rashoda P4'!I$3:I$501)</f>
        <v>0</v>
      </c>
      <c r="F94" s="296">
        <f>SUMIF('Unos rashoda i izdataka'!$D$3:$D$501,$A94,'Unos rashoda i izdataka'!L$3:L$501)+SUMIF('Unos rashoda P4'!$B$3:$B$501,$A94,'Unos rashoda P4'!J$3:J$501)</f>
        <v>0</v>
      </c>
      <c r="G94" s="296">
        <f>SUMIF('Unos rashoda i izdataka'!$D$3:$D$501,$A94,'Unos rashoda i izdataka'!M$3:M$501)+SUMIF('Unos rashoda P4'!$B$3:$B$501,$A94,'Unos rashoda P4'!K$3:K$501)</f>
        <v>0</v>
      </c>
      <c r="H94" s="276"/>
    </row>
    <row r="95" spans="1:8" s="274" customFormat="1">
      <c r="A95" s="269">
        <v>578</v>
      </c>
      <c r="B95" s="294" t="s">
        <v>1580</v>
      </c>
      <c r="C95" s="296">
        <f>SUMIF('Unos rashoda i izdataka'!$D$3:$D$501,$A95,'Unos rashoda i izdataka'!I$3:I$501)+SUMIF('Unos rashoda P4'!$A$3:$A$501,$A95,'Unos rashoda P4'!G$3:G$501)</f>
        <v>0</v>
      </c>
      <c r="D95" s="296">
        <f>SUMIF('Unos rashoda i izdataka'!$D$3:$D$501,$A95,'Unos rashoda i izdataka'!J$3:J$501)+SUMIF('Unos rashoda P4'!$A$3:$A$501,$A95,'Unos rashoda P4'!H$3:H$501)</f>
        <v>0</v>
      </c>
      <c r="E95" s="296">
        <f>SUMIF('Unos rashoda i izdataka'!$D$3:$D$501,$A95,'Unos rashoda i izdataka'!K$3:K$501)+SUMIF('Unos rashoda P4'!$A$3:$A$501,$A95,'Unos rashoda P4'!I$3:I$501)</f>
        <v>0</v>
      </c>
      <c r="F95" s="296">
        <f>SUMIF('Unos rashoda i izdataka'!$D$3:$D$501,$A95,'Unos rashoda i izdataka'!L$3:L$501)+SUMIF('Unos rashoda P4'!$B$3:$B$501,$A95,'Unos rashoda P4'!J$3:J$501)</f>
        <v>0</v>
      </c>
      <c r="G95" s="296">
        <f>SUMIF('Unos rashoda i izdataka'!$D$3:$D$501,$A95,'Unos rashoda i izdataka'!M$3:M$501)+SUMIF('Unos rashoda P4'!$B$3:$B$501,$A95,'Unos rashoda P4'!K$3:K$501)</f>
        <v>0</v>
      </c>
      <c r="H95" s="276"/>
    </row>
    <row r="96" spans="1:8" s="274" customFormat="1" ht="30">
      <c r="A96" s="269">
        <v>579</v>
      </c>
      <c r="B96" s="294" t="s">
        <v>1581</v>
      </c>
      <c r="C96" s="296">
        <f>SUMIF('Unos rashoda i izdataka'!$D$3:$D$501,$A96,'Unos rashoda i izdataka'!I$3:I$501)+SUMIF('Unos rashoda P4'!$A$3:$A$501,$A96,'Unos rashoda P4'!G$3:G$501)</f>
        <v>0</v>
      </c>
      <c r="D96" s="296">
        <f>SUMIF('Unos rashoda i izdataka'!$D$3:$D$501,$A96,'Unos rashoda i izdataka'!J$3:J$501)+SUMIF('Unos rashoda P4'!$A$3:$A$501,$A96,'Unos rashoda P4'!H$3:H$501)</f>
        <v>0</v>
      </c>
      <c r="E96" s="296">
        <f>SUMIF('Unos rashoda i izdataka'!$D$3:$D$501,$A96,'Unos rashoda i izdataka'!K$3:K$501)+SUMIF('Unos rashoda P4'!$A$3:$A$501,$A96,'Unos rashoda P4'!I$3:I$501)</f>
        <v>0</v>
      </c>
      <c r="F96" s="296">
        <f>SUMIF('Unos rashoda i izdataka'!$D$3:$D$501,$A96,'Unos rashoda i izdataka'!L$3:L$501)+SUMIF('Unos rashoda P4'!$B$3:$B$501,$A96,'Unos rashoda P4'!J$3:J$501)</f>
        <v>0</v>
      </c>
      <c r="G96" s="296">
        <f>SUMIF('Unos rashoda i izdataka'!$D$3:$D$501,$A96,'Unos rashoda i izdataka'!M$3:M$501)+SUMIF('Unos rashoda P4'!$B$3:$B$501,$A96,'Unos rashoda P4'!K$3:K$501)</f>
        <v>0</v>
      </c>
      <c r="H96" s="276"/>
    </row>
    <row r="97" spans="1:8">
      <c r="A97" s="269">
        <v>581</v>
      </c>
      <c r="B97" s="294" t="s">
        <v>1582</v>
      </c>
      <c r="C97" s="291">
        <v>0</v>
      </c>
      <c r="D97" s="291">
        <v>0</v>
      </c>
      <c r="E97" s="296">
        <f>SUMIF('Unos rashoda i izdataka'!$D$3:$D$501,$A97,'Unos rashoda i izdataka'!K$3:K$501)+SUMIF('Unos rashoda P4'!$A$3:$A$501,$A97,'Unos rashoda P4'!I$3:I$501)</f>
        <v>174572</v>
      </c>
      <c r="F97" s="296">
        <f>SUMIF('Unos rashoda i izdataka'!$D$3:$D$501,$A97,'Unos rashoda i izdataka'!L$3:L$501)+SUMIF('Unos rashoda P4'!$B$3:$B$501,$A97,'Unos rashoda P4'!J$3:J$501)</f>
        <v>132499</v>
      </c>
      <c r="G97" s="296">
        <f>SUMIF('Unos rashoda i izdataka'!$D$3:$D$501,$A97,'Unos rashoda i izdataka'!M$3:M$501)+SUMIF('Unos rashoda P4'!$B$3:$B$501,$A97,'Unos rashoda P4'!K$3:K$501)</f>
        <v>143232</v>
      </c>
      <c r="H97" s="193" t="str">
        <f>'OPĆI DIO'!$C$1</f>
        <v>2217 SVEUČILIŠTE U RIJECI, PRAVNI FAKULTET</v>
      </c>
    </row>
    <row r="98" spans="1:8" s="193" customFormat="1">
      <c r="A98" s="272">
        <v>6</v>
      </c>
      <c r="B98" s="289" t="s">
        <v>1583</v>
      </c>
      <c r="C98" s="192">
        <f>+C99+C100</f>
        <v>6795</v>
      </c>
      <c r="D98" s="192">
        <f>+D99+D100</f>
        <v>5200</v>
      </c>
      <c r="E98" s="192">
        <f>+E99+E100</f>
        <v>7000</v>
      </c>
      <c r="F98" s="192">
        <f>+F99+F100</f>
        <v>7000</v>
      </c>
      <c r="G98" s="192">
        <f>+G99+G100</f>
        <v>7000</v>
      </c>
      <c r="H98" s="193" t="str">
        <f>'OPĆI DIO'!$C$1</f>
        <v>2217 SVEUČILIŠTE U RIJECI, PRAVNI FAKULTET</v>
      </c>
    </row>
    <row r="99" spans="1:8">
      <c r="A99" s="269">
        <v>61</v>
      </c>
      <c r="B99" s="294" t="s">
        <v>1584</v>
      </c>
      <c r="C99" s="291">
        <v>6795</v>
      </c>
      <c r="D99" s="291">
        <v>5200</v>
      </c>
      <c r="E99" s="296">
        <f>SUMIF('Unos rashoda i izdataka'!$R$3:$R$501,$A99,'Unos rashoda i izdataka'!K$3:K$501)+SUMIF('Unos rashoda P4'!$A$3:$A$501,$A99,'Unos rashoda P4'!I$3:I$501)</f>
        <v>7000</v>
      </c>
      <c r="F99" s="296">
        <f>SUMIF('Unos rashoda i izdataka'!$R$3:$R$501,$A99,'Unos rashoda i izdataka'!L$3:L$501)+SUMIF('Unos rashoda P4'!$A$3:$A$501,$A99,'Unos rashoda P4'!J$3:J$501)</f>
        <v>7000</v>
      </c>
      <c r="G99" s="296">
        <f>SUMIF('Unos rashoda i izdataka'!$R$3:$R$501,$A99,'Unos rashoda i izdataka'!M$3:M$501)+SUMIF('Unos rashoda P4'!$A$3:$A$501,$A99,'Unos rashoda P4'!K$3:K$501)</f>
        <v>7000</v>
      </c>
      <c r="H99" s="193" t="str">
        <f>'OPĆI DIO'!$C$1</f>
        <v>2217 SVEUČILIŠTE U RIJECI, PRAVNI FAKULTET</v>
      </c>
    </row>
    <row r="100" spans="1:8" hidden="1">
      <c r="A100" s="269">
        <v>63</v>
      </c>
      <c r="B100" s="294" t="s">
        <v>1593</v>
      </c>
      <c r="C100" s="291"/>
      <c r="D100" s="291"/>
      <c r="E100" s="296">
        <f>SUMIF('Unos rashoda i izdataka'!$R$3:$R$501,$A100,'Unos rashoda i izdataka'!K$3:K$501)+SUMIF('Unos rashoda P4'!$A$3:$A$501,$A100,'Unos rashoda P4'!I$3:I$501)</f>
        <v>0</v>
      </c>
      <c r="F100" s="296">
        <f>SUMIF('Unos rashoda i izdataka'!$R$3:$R$501,$A100,'Unos rashoda i izdataka'!L$3:L$501)+SUMIF('Unos rashoda P4'!$A$3:$A$501,$A100,'Unos rashoda P4'!J$3:J$501)</f>
        <v>0</v>
      </c>
      <c r="G100" s="296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2217 SVEUČILIŠTE U RIJECI, PRAVNI FAKULTET</v>
      </c>
    </row>
    <row r="101" spans="1:8" s="193" customFormat="1" ht="27.75" customHeight="1">
      <c r="A101" s="272">
        <v>7</v>
      </c>
      <c r="B101" s="289" t="s">
        <v>1585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2217 SVEUČILIŠTE U RIJECI, PRAVNI FAKULTET</v>
      </c>
    </row>
    <row r="102" spans="1:8" ht="30">
      <c r="A102" s="269">
        <v>71</v>
      </c>
      <c r="B102" s="294" t="s">
        <v>1586</v>
      </c>
      <c r="C102" s="291">
        <v>0</v>
      </c>
      <c r="D102" s="291">
        <v>0</v>
      </c>
      <c r="E102" s="296">
        <f>SUMIF('Unos rashoda i izdataka'!$R$3:$R$501,$A102,'Unos rashoda i izdataka'!K$3:K$501)+SUMIF('Unos rashoda P4'!$A$3:$A$501,$A102,'Unos rashoda P4'!I$3:I$501)</f>
        <v>0</v>
      </c>
      <c r="F102" s="296">
        <f>SUMIF('Unos rashoda i izdataka'!$R$3:$R$501,$A102,'Unos rashoda i izdataka'!L$3:L$501)+SUMIF('Unos rashoda P4'!$A$3:$A$501,$A102,'Unos rashoda P4'!J$3:J$501)</f>
        <v>0</v>
      </c>
      <c r="G102" s="296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2217 SVEUČILIŠTE U RIJECI, PRAVNI FAKULTET</v>
      </c>
    </row>
    <row r="103" spans="1:8" s="193" customFormat="1">
      <c r="A103" s="272">
        <v>8</v>
      </c>
      <c r="B103" s="289" t="s">
        <v>1587</v>
      </c>
      <c r="C103" s="192">
        <f>+C105</f>
        <v>0</v>
      </c>
      <c r="D103" s="192">
        <f>+D105</f>
        <v>0</v>
      </c>
      <c r="E103" s="192">
        <f>+E105</f>
        <v>0</v>
      </c>
      <c r="F103" s="192">
        <f>+F105</f>
        <v>0</v>
      </c>
      <c r="G103" s="192">
        <f>+G105</f>
        <v>0</v>
      </c>
    </row>
    <row r="104" spans="1:8">
      <c r="A104" s="269">
        <v>810</v>
      </c>
      <c r="B104" s="294" t="s">
        <v>1594</v>
      </c>
      <c r="C104" s="291">
        <v>0</v>
      </c>
      <c r="D104" s="291">
        <v>0</v>
      </c>
      <c r="E104" s="296">
        <f>SUMIF('Unos rashoda i izdataka'!$R$3:$R$501,$A104,'Unos rashoda i izdataka'!K$3:K$501)+SUMIF('Unos rashoda P4'!$A$3:$A$501,$A104,'Unos rashoda P4'!I$3:I$501)</f>
        <v>0</v>
      </c>
      <c r="F104" s="296">
        <f>SUMIF('Unos rashoda i izdataka'!$R$3:$R$501,$A104,'Unos rashoda i izdataka'!L$3:L$501)+SUMIF('Unos rashoda P4'!$A$3:$A$501,$A104,'Unos rashoda P4'!J$3:J$501)</f>
        <v>0</v>
      </c>
      <c r="G104" s="296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69">
        <v>815</v>
      </c>
      <c r="B105" s="294" t="s">
        <v>1588</v>
      </c>
      <c r="C105" s="291">
        <v>0</v>
      </c>
      <c r="D105" s="291">
        <v>0</v>
      </c>
      <c r="E105" s="296">
        <f>SUMIF('Unos rashoda i izdataka'!$D$3:$D$501,$A105,'Unos rashoda i izdataka'!K$3:K$501)+SUMIF('Unos rashoda P4'!$A$3:$A$501,$A105,'Unos rashoda P4'!I$3:I$501)</f>
        <v>0</v>
      </c>
      <c r="F105" s="296">
        <f>SUMIF('Unos rashoda i izdataka'!$R$3:$R$501,$A105,'Unos rashoda i izdataka'!L$3:L$501)+SUMIF('Unos rashoda P4'!$A$3:$A$501,$A105,'Unos rashoda P4'!J$3:J$501)</f>
        <v>0</v>
      </c>
      <c r="G105" s="296">
        <f>SUMIF('Unos rashoda i izdataka'!$R$3:$R$501,$A105,'Unos rashoda i izdataka'!M$3:M$501)+SUMIF('Unos rashoda P4'!$A$3:$A$501,$A105,'Unos rashoda P4'!K$3:K$501)</f>
        <v>0</v>
      </c>
      <c r="H105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62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26" t="s">
        <v>1595</v>
      </c>
      <c r="B1" s="326"/>
      <c r="C1" s="326"/>
      <c r="D1" s="326"/>
      <c r="E1" s="326"/>
      <c r="F1" s="326"/>
      <c r="G1" s="326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19" customFormat="1" ht="28.5" customHeight="1">
      <c r="A5" s="217"/>
      <c r="B5" s="217" t="s">
        <v>1598</v>
      </c>
      <c r="C5" s="218">
        <f>+C6+C15+C21+C28+C38+C45+C52+C59+C66+C75</f>
        <v>4368125</v>
      </c>
      <c r="D5" s="218">
        <f>+D6+D15+D21+D28+D38+D45+D52+D59+D66+D75</f>
        <v>4317175</v>
      </c>
      <c r="E5" s="218">
        <f>+E6+E15+E21+E28+E38+E45+E52+E59+E66+E75</f>
        <v>5223465</v>
      </c>
      <c r="F5" s="218">
        <f>+F6+F15+F21+F28+F38+F45+F52+F59+F66+F75</f>
        <v>5238747</v>
      </c>
      <c r="G5" s="218">
        <f>+G6+G15+G21+G28+G38+G45+G52+G59+G66+G75</f>
        <v>5285014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2217 SVEUČILIŠTE U RIJECI, PRAVNI FAKULTET</v>
      </c>
    </row>
    <row r="7" spans="1:192" ht="25.5">
      <c r="A7" s="126">
        <v>11</v>
      </c>
      <c r="B7" s="22" t="s">
        <v>1600</v>
      </c>
      <c r="C7" s="214"/>
      <c r="D7" s="214"/>
      <c r="E7" s="214">
        <f>SUMIF('Unos rashoda i izdataka'!$S$3:$S$501,'A.3 RASHODI FUNK'!$A7,'Unos rashoda i izdataka'!K$3:K$501)+SUMIF('Unos rashoda P4'!$U$3:$U$501,'A.3 RASHODI FUNK'!$A7,'Unos rashoda P4'!I$3:I$501)</f>
        <v>0</v>
      </c>
      <c r="F7" s="214">
        <f>SUMIF('Unos rashoda i izdataka'!$S$3:$S$501,'A.3 RASHODI FUNK'!$A7,'Unos rashoda i izdataka'!L$3:L$501)+SUMIF('Unos rashoda P4'!$U$3:$U$501,'A.3 RASHODI FUNK'!$A7,'Unos rashoda P4'!J$3:J$501)</f>
        <v>0</v>
      </c>
      <c r="G7" s="214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2217 SVEUČILIŠTE U RIJECI, PRAVNI FAKULTET</v>
      </c>
    </row>
    <row r="8" spans="1:192">
      <c r="A8" s="126">
        <v>12</v>
      </c>
      <c r="B8" s="22" t="s">
        <v>1601</v>
      </c>
      <c r="C8" s="214"/>
      <c r="D8" s="214"/>
      <c r="E8" s="214">
        <f>SUMIF('Unos rashoda i izdataka'!$S$3:$S$501,'A.3 RASHODI FUNK'!$A8,'Unos rashoda i izdataka'!K$3:K$501)+SUMIF('Unos rashoda P4'!$U$3:$U$501,'A.3 RASHODI FUNK'!$A8,'Unos rashoda P4'!I$3:I$501)</f>
        <v>0</v>
      </c>
      <c r="F8" s="214">
        <f>SUMIF('Unos rashoda i izdataka'!$S$3:$S$501,'A.3 RASHODI FUNK'!$A8,'Unos rashoda i izdataka'!L$3:L$501)+SUMIF('Unos rashoda P4'!$U$3:$U$501,'A.3 RASHODI FUNK'!$A8,'Unos rashoda P4'!J$3:J$501)</f>
        <v>0</v>
      </c>
      <c r="G8" s="214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2217 SVEUČILIŠTE U RIJECI, PRAVNI FAKULTET</v>
      </c>
    </row>
    <row r="9" spans="1:192">
      <c r="A9" s="126">
        <v>13</v>
      </c>
      <c r="B9" s="22" t="s">
        <v>1602</v>
      </c>
      <c r="C9" s="214"/>
      <c r="D9" s="214"/>
      <c r="E9" s="214">
        <f>SUMIF('Unos rashoda i izdataka'!$S$3:$S$501,'A.3 RASHODI FUNK'!$A9,'Unos rashoda i izdataka'!K$3:K$501)+SUMIF('Unos rashoda P4'!$U$3:$U$501,'A.3 RASHODI FUNK'!$A9,'Unos rashoda P4'!I$3:I$501)</f>
        <v>0</v>
      </c>
      <c r="F9" s="214">
        <f>SUMIF('Unos rashoda i izdataka'!$S$3:$S$501,'A.3 RASHODI FUNK'!$A9,'Unos rashoda i izdataka'!L$3:L$501)+SUMIF('Unos rashoda P4'!$U$3:$U$501,'A.3 RASHODI FUNK'!$A9,'Unos rashoda P4'!J$3:J$501)</f>
        <v>0</v>
      </c>
      <c r="G9" s="214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2217 SVEUČILIŠTE U RIJECI, PRAVNI FAKULTET</v>
      </c>
    </row>
    <row r="10" spans="1:192">
      <c r="A10" s="126">
        <v>14</v>
      </c>
      <c r="B10" s="22" t="s">
        <v>1603</v>
      </c>
      <c r="C10" s="214"/>
      <c r="D10" s="214"/>
      <c r="E10" s="214">
        <f>SUMIF('Unos rashoda i izdataka'!$S$3:$S$501,'A.3 RASHODI FUNK'!$A10,'Unos rashoda i izdataka'!K$3:K$501)+SUMIF('Unos rashoda P4'!$U$3:$U$501,'A.3 RASHODI FUNK'!$A10,'Unos rashoda P4'!I$3:I$501)</f>
        <v>0</v>
      </c>
      <c r="F10" s="214">
        <f>SUMIF('Unos rashoda i izdataka'!$S$3:$S$501,'A.3 RASHODI FUNK'!$A10,'Unos rashoda i izdataka'!L$3:L$501)+SUMIF('Unos rashoda P4'!$U$3:$U$501,'A.3 RASHODI FUNK'!$A10,'Unos rashoda P4'!J$3:J$501)</f>
        <v>0</v>
      </c>
      <c r="G10" s="214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2217 SVEUČILIŠTE U RIJECI, PRAVNI FAKULTET</v>
      </c>
    </row>
    <row r="11" spans="1:192">
      <c r="A11" s="126">
        <v>15</v>
      </c>
      <c r="B11" s="22" t="s">
        <v>666</v>
      </c>
      <c r="C11" s="214"/>
      <c r="D11" s="214"/>
      <c r="E11" s="214">
        <f>SUMIF('Unos rashoda i izdataka'!$S$3:$S$501,'A.3 RASHODI FUNK'!$A11,'Unos rashoda i izdataka'!K$3:K$501)+SUMIF('Unos rashoda P4'!$U$3:$U$501,'A.3 RASHODI FUNK'!$A11,'Unos rashoda P4'!I$3:I$501)</f>
        <v>0</v>
      </c>
      <c r="F11" s="214">
        <f>SUMIF('Unos rashoda i izdataka'!$S$3:$S$501,'A.3 RASHODI FUNK'!$A11,'Unos rashoda i izdataka'!L$3:L$501)+SUMIF('Unos rashoda P4'!$U$3:$U$501,'A.3 RASHODI FUNK'!$A11,'Unos rashoda P4'!J$3:J$501)</f>
        <v>0</v>
      </c>
      <c r="G11" s="214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2217 SVEUČILIŠTE U RIJECI, PRAVNI FAKULTET</v>
      </c>
    </row>
    <row r="12" spans="1:192">
      <c r="A12" s="126">
        <v>16</v>
      </c>
      <c r="B12" s="22" t="s">
        <v>1604</v>
      </c>
      <c r="C12" s="214"/>
      <c r="D12" s="214"/>
      <c r="E12" s="214">
        <f>SUMIF('Unos rashoda i izdataka'!$S$3:$S$501,'A.3 RASHODI FUNK'!$A12,'Unos rashoda i izdataka'!K$3:K$501)+SUMIF('Unos rashoda P4'!$U$3:$U$501,'A.3 RASHODI FUNK'!$A12,'Unos rashoda P4'!I$3:I$501)</f>
        <v>0</v>
      </c>
      <c r="F12" s="214">
        <f>SUMIF('Unos rashoda i izdataka'!$S$3:$S$501,'A.3 RASHODI FUNK'!$A12,'Unos rashoda i izdataka'!L$3:L$501)+SUMIF('Unos rashoda P4'!$U$3:$U$501,'A.3 RASHODI FUNK'!$A12,'Unos rashoda P4'!J$3:J$501)</f>
        <v>0</v>
      </c>
      <c r="G12" s="214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2217 SVEUČILIŠTE U RIJECI, PRAVNI FAKULTET</v>
      </c>
    </row>
    <row r="13" spans="1:192">
      <c r="A13" s="126">
        <v>17</v>
      </c>
      <c r="B13" s="22" t="s">
        <v>1605</v>
      </c>
      <c r="C13" s="214"/>
      <c r="D13" s="214"/>
      <c r="E13" s="214">
        <f>SUMIF('Unos rashoda i izdataka'!$S$3:$S$501,'A.3 RASHODI FUNK'!$A13,'Unos rashoda i izdataka'!K$3:K$501)+SUMIF('Unos rashoda P4'!$U$3:$U$501,'A.3 RASHODI FUNK'!$A13,'Unos rashoda P4'!I$3:I$501)</f>
        <v>0</v>
      </c>
      <c r="F13" s="214">
        <f>SUMIF('Unos rashoda i izdataka'!$S$3:$S$501,'A.3 RASHODI FUNK'!$A13,'Unos rashoda i izdataka'!L$3:L$501)+SUMIF('Unos rashoda P4'!$U$3:$U$501,'A.3 RASHODI FUNK'!$A13,'Unos rashoda P4'!J$3:J$501)</f>
        <v>0</v>
      </c>
      <c r="G13" s="214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2217 SVEUČILIŠTE U RIJECI, PRAVNI FAKULTET</v>
      </c>
    </row>
    <row r="14" spans="1:192" ht="25.5">
      <c r="A14" s="126">
        <v>18</v>
      </c>
      <c r="B14" s="22" t="s">
        <v>781</v>
      </c>
      <c r="C14" s="214"/>
      <c r="D14" s="214"/>
      <c r="E14" s="214">
        <f>SUMIF('Unos rashoda i izdataka'!$S$3:$S$501,'A.3 RASHODI FUNK'!$A14,'Unos rashoda i izdataka'!K$3:K$501)+SUMIF('Unos rashoda P4'!$U$3:$U$501,'A.3 RASHODI FUNK'!$A14,'Unos rashoda P4'!I$3:I$501)</f>
        <v>0</v>
      </c>
      <c r="F14" s="214">
        <f>SUMIF('Unos rashoda i izdataka'!$S$3:$S$501,'A.3 RASHODI FUNK'!$A14,'Unos rashoda i izdataka'!L$3:L$501)+SUMIF('Unos rashoda P4'!$U$3:$U$501,'A.3 RASHODI FUNK'!$A14,'Unos rashoda P4'!J$3:J$501)</f>
        <v>0</v>
      </c>
      <c r="G14" s="214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2217 SVEUČILIŠTE U RIJECI, PRAVNI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2217 SVEUČILIŠTE U RIJECI, PRAVNI FAKULTET</v>
      </c>
    </row>
    <row r="16" spans="1:192">
      <c r="A16" s="126">
        <v>21</v>
      </c>
      <c r="B16" s="22" t="s">
        <v>1607</v>
      </c>
      <c r="C16" s="214"/>
      <c r="D16" s="214"/>
      <c r="E16" s="214">
        <f>SUMIF('Unos rashoda i izdataka'!$S$3:$S$501,'A.3 RASHODI FUNK'!$A16,'Unos rashoda i izdataka'!K$3:K$501)+SUMIF('Unos rashoda P4'!$U$3:$U$501,'A.3 RASHODI FUNK'!$A16,'Unos rashoda P4'!I$3:I$501)</f>
        <v>0</v>
      </c>
      <c r="F16" s="214">
        <f>SUMIF('Unos rashoda i izdataka'!$S$3:$S$501,'A.3 RASHODI FUNK'!$A16,'Unos rashoda i izdataka'!L$3:L$501)+SUMIF('Unos rashoda P4'!$U$3:$U$501,'A.3 RASHODI FUNK'!$A16,'Unos rashoda P4'!J$3:J$501)</f>
        <v>0</v>
      </c>
      <c r="G16" s="214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2217 SVEUČILIŠTE U RIJECI, PRAVNI FAKULTET</v>
      </c>
    </row>
    <row r="17" spans="1:8">
      <c r="A17" s="126">
        <v>22</v>
      </c>
      <c r="B17" s="22" t="s">
        <v>1608</v>
      </c>
      <c r="C17" s="214"/>
      <c r="D17" s="214"/>
      <c r="E17" s="214">
        <f>SUMIF('Unos rashoda i izdataka'!$S$3:$S$501,'A.3 RASHODI FUNK'!$A17,'Unos rashoda i izdataka'!K$3:K$501)+SUMIF('Unos rashoda P4'!$U$3:$U$501,'A.3 RASHODI FUNK'!$A17,'Unos rashoda P4'!I$3:I$501)</f>
        <v>0</v>
      </c>
      <c r="F17" s="214">
        <f>SUMIF('Unos rashoda i izdataka'!$S$3:$S$501,'A.3 RASHODI FUNK'!$A17,'Unos rashoda i izdataka'!L$3:L$501)+SUMIF('Unos rashoda P4'!$U$3:$U$501,'A.3 RASHODI FUNK'!$A17,'Unos rashoda P4'!J$3:J$501)</f>
        <v>0</v>
      </c>
      <c r="G17" s="214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2217 SVEUČILIŠTE U RIJECI, PRAVNI FAKULTET</v>
      </c>
    </row>
    <row r="18" spans="1:8">
      <c r="A18" s="126">
        <v>23</v>
      </c>
      <c r="B18" s="22" t="s">
        <v>1609</v>
      </c>
      <c r="C18" s="214"/>
      <c r="D18" s="214"/>
      <c r="E18" s="214">
        <f>SUMIF('Unos rashoda i izdataka'!$S$3:$S$501,'A.3 RASHODI FUNK'!$A18,'Unos rashoda i izdataka'!K$3:K$501)+SUMIF('Unos rashoda P4'!$U$3:$U$501,'A.3 RASHODI FUNK'!$A18,'Unos rashoda P4'!I$3:I$501)</f>
        <v>0</v>
      </c>
      <c r="F18" s="214">
        <f>SUMIF('Unos rashoda i izdataka'!$S$3:$S$501,'A.3 RASHODI FUNK'!$A18,'Unos rashoda i izdataka'!L$3:L$501)+SUMIF('Unos rashoda P4'!$U$3:$U$501,'A.3 RASHODI FUNK'!$A18,'Unos rashoda P4'!J$3:J$501)</f>
        <v>0</v>
      </c>
      <c r="G18" s="214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2217 SVEUČILIŠTE U RIJECI, PRAVNI FAKULTET</v>
      </c>
    </row>
    <row r="19" spans="1:8">
      <c r="A19" s="126">
        <v>24</v>
      </c>
      <c r="B19" s="22" t="s">
        <v>1610</v>
      </c>
      <c r="C19" s="214"/>
      <c r="D19" s="214"/>
      <c r="E19" s="214">
        <f>SUMIF('Unos rashoda i izdataka'!$S$3:$S$501,'A.3 RASHODI FUNK'!$A19,'Unos rashoda i izdataka'!K$3:K$501)+SUMIF('Unos rashoda P4'!$U$3:$U$501,'A.3 RASHODI FUNK'!$A19,'Unos rashoda P4'!I$3:I$501)</f>
        <v>0</v>
      </c>
      <c r="F19" s="214">
        <f>SUMIF('Unos rashoda i izdataka'!$S$3:$S$501,'A.3 RASHODI FUNK'!$A19,'Unos rashoda i izdataka'!L$3:L$501)+SUMIF('Unos rashoda P4'!$U$3:$U$501,'A.3 RASHODI FUNK'!$A19,'Unos rashoda P4'!J$3:J$501)</f>
        <v>0</v>
      </c>
      <c r="G19" s="214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2217 SVEUČILIŠTE U RIJECI, PRAVNI FAKULTET</v>
      </c>
    </row>
    <row r="20" spans="1:8">
      <c r="A20" s="126">
        <v>25</v>
      </c>
      <c r="B20" s="22" t="s">
        <v>1611</v>
      </c>
      <c r="C20" s="214"/>
      <c r="D20" s="214"/>
      <c r="E20" s="214">
        <f>SUMIF('Unos rashoda i izdataka'!$S$3:$S$501,'A.3 RASHODI FUNK'!$A20,'Unos rashoda i izdataka'!K$3:K$501)+SUMIF('Unos rashoda P4'!$U$3:$U$501,'A.3 RASHODI FUNK'!$A20,'Unos rashoda P4'!I$3:I$501)</f>
        <v>0</v>
      </c>
      <c r="F20" s="214">
        <f>SUMIF('Unos rashoda i izdataka'!$S$3:$S$501,'A.3 RASHODI FUNK'!$A20,'Unos rashoda i izdataka'!L$3:L$501)+SUMIF('Unos rashoda P4'!$U$3:$U$501,'A.3 RASHODI FUNK'!$A20,'Unos rashoda P4'!J$3:J$501)</f>
        <v>0</v>
      </c>
      <c r="G20" s="214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2217 SVEUČILIŠTE U RIJECI, PRAVNI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2217 SVEUČILIŠTE U RIJECI, PRAVNI FAKULTET</v>
      </c>
    </row>
    <row r="22" spans="1:8">
      <c r="A22" s="126">
        <v>31</v>
      </c>
      <c r="B22" s="22" t="s">
        <v>1613</v>
      </c>
      <c r="C22" s="214"/>
      <c r="D22" s="214"/>
      <c r="E22" s="214">
        <f>SUMIF('Unos rashoda i izdataka'!$S$3:$S$501,'A.3 RASHODI FUNK'!$A22,'Unos rashoda i izdataka'!K$3:K$501)+SUMIF('Unos rashoda P4'!$U$3:$U$501,'A.3 RASHODI FUNK'!$A22,'Unos rashoda P4'!I$3:I$501)</f>
        <v>0</v>
      </c>
      <c r="F22" s="214">
        <f>SUMIF('Unos rashoda i izdataka'!$S$3:$S$501,'A.3 RASHODI FUNK'!$A22,'Unos rashoda i izdataka'!L$3:L$501)+SUMIF('Unos rashoda P4'!$U$3:$U$501,'A.3 RASHODI FUNK'!$A22,'Unos rashoda P4'!J$3:J$501)</f>
        <v>0</v>
      </c>
      <c r="G22" s="214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2217 SVEUČILIŠTE U RIJECI, PRAVNI FAKULTET</v>
      </c>
    </row>
    <row r="23" spans="1:8">
      <c r="A23" s="126">
        <v>32</v>
      </c>
      <c r="B23" s="22" t="s">
        <v>1614</v>
      </c>
      <c r="C23" s="214"/>
      <c r="D23" s="214"/>
      <c r="E23" s="214">
        <f>SUMIF('Unos rashoda i izdataka'!$S$3:$S$501,'A.3 RASHODI FUNK'!$A23,'Unos rashoda i izdataka'!K$3:K$501)+SUMIF('Unos rashoda P4'!$U$3:$U$501,'A.3 RASHODI FUNK'!$A23,'Unos rashoda P4'!I$3:I$501)</f>
        <v>0</v>
      </c>
      <c r="F23" s="214">
        <f>SUMIF('Unos rashoda i izdataka'!$S$3:$S$501,'A.3 RASHODI FUNK'!$A23,'Unos rashoda i izdataka'!L$3:L$501)+SUMIF('Unos rashoda P4'!$U$3:$U$501,'A.3 RASHODI FUNK'!$A23,'Unos rashoda P4'!J$3:J$501)</f>
        <v>0</v>
      </c>
      <c r="G23" s="214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2217 SVEUČILIŠTE U RIJECI, PRAVNI FAKULTET</v>
      </c>
    </row>
    <row r="24" spans="1:8">
      <c r="A24" s="126">
        <v>33</v>
      </c>
      <c r="B24" s="22" t="s">
        <v>1615</v>
      </c>
      <c r="C24" s="214"/>
      <c r="D24" s="214"/>
      <c r="E24" s="214">
        <f>SUMIF('Unos rashoda i izdataka'!$S$3:$S$501,'A.3 RASHODI FUNK'!$A24,'Unos rashoda i izdataka'!K$3:K$501)+SUMIF('Unos rashoda P4'!$U$3:$U$501,'A.3 RASHODI FUNK'!$A24,'Unos rashoda P4'!I$3:I$501)</f>
        <v>0</v>
      </c>
      <c r="F24" s="214">
        <f>SUMIF('Unos rashoda i izdataka'!$S$3:$S$501,'A.3 RASHODI FUNK'!$A24,'Unos rashoda i izdataka'!L$3:L$501)+SUMIF('Unos rashoda P4'!$U$3:$U$501,'A.3 RASHODI FUNK'!$A24,'Unos rashoda P4'!J$3:J$501)</f>
        <v>0</v>
      </c>
      <c r="G24" s="214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2217 SVEUČILIŠTE U RIJECI, PRAVNI FAKULTET</v>
      </c>
    </row>
    <row r="25" spans="1:8">
      <c r="A25" s="126">
        <v>34</v>
      </c>
      <c r="B25" s="22" t="s">
        <v>1616</v>
      </c>
      <c r="C25" s="214"/>
      <c r="D25" s="214"/>
      <c r="E25" s="214">
        <f>SUMIF('Unos rashoda i izdataka'!$S$3:$S$501,'A.3 RASHODI FUNK'!$A25,'Unos rashoda i izdataka'!K$3:K$501)+SUMIF('Unos rashoda P4'!$U$3:$U$501,'A.3 RASHODI FUNK'!$A25,'Unos rashoda P4'!I$3:I$501)</f>
        <v>0</v>
      </c>
      <c r="F25" s="214">
        <f>SUMIF('Unos rashoda i izdataka'!$S$3:$S$501,'A.3 RASHODI FUNK'!$A25,'Unos rashoda i izdataka'!L$3:L$501)+SUMIF('Unos rashoda P4'!$U$3:$U$501,'A.3 RASHODI FUNK'!$A25,'Unos rashoda P4'!J$3:J$501)</f>
        <v>0</v>
      </c>
      <c r="G25" s="214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2217 SVEUČILIŠTE U RIJECI, PRAVNI FAKULTET</v>
      </c>
    </row>
    <row r="26" spans="1:8">
      <c r="A26" s="126">
        <v>35</v>
      </c>
      <c r="B26" s="22" t="s">
        <v>1617</v>
      </c>
      <c r="C26" s="214"/>
      <c r="D26" s="214"/>
      <c r="E26" s="214">
        <f>SUMIF('Unos rashoda i izdataka'!$S$3:$S$501,'A.3 RASHODI FUNK'!$A26,'Unos rashoda i izdataka'!K$3:K$501)+SUMIF('Unos rashoda P4'!$U$3:$U$501,'A.3 RASHODI FUNK'!$A26,'Unos rashoda P4'!I$3:I$501)</f>
        <v>0</v>
      </c>
      <c r="F26" s="214">
        <f>SUMIF('Unos rashoda i izdataka'!$S$3:$S$501,'A.3 RASHODI FUNK'!$A26,'Unos rashoda i izdataka'!L$3:L$501)+SUMIF('Unos rashoda P4'!$U$3:$U$501,'A.3 RASHODI FUNK'!$A26,'Unos rashoda P4'!J$3:J$501)</f>
        <v>0</v>
      </c>
      <c r="G26" s="214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2217 SVEUČILIŠTE U RIJECI, PRAVNI FAKULTET</v>
      </c>
    </row>
    <row r="27" spans="1:8" ht="25.5">
      <c r="A27" s="126">
        <v>36</v>
      </c>
      <c r="B27" s="22" t="s">
        <v>1618</v>
      </c>
      <c r="C27" s="214"/>
      <c r="D27" s="214"/>
      <c r="E27" s="214">
        <f>SUMIF('Unos rashoda i izdataka'!$S$3:$S$501,'A.3 RASHODI FUNK'!$A27,'Unos rashoda i izdataka'!K$3:K$501)+SUMIF('Unos rashoda P4'!$U$3:$U$501,'A.3 RASHODI FUNK'!$A27,'Unos rashoda P4'!I$3:I$501)</f>
        <v>0</v>
      </c>
      <c r="F27" s="214">
        <f>SUMIF('Unos rashoda i izdataka'!$S$3:$S$501,'A.3 RASHODI FUNK'!$A27,'Unos rashoda i izdataka'!L$3:L$501)+SUMIF('Unos rashoda P4'!$U$3:$U$501,'A.3 RASHODI FUNK'!$A27,'Unos rashoda P4'!J$3:J$501)</f>
        <v>0</v>
      </c>
      <c r="G27" s="214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2217 SVEUČILIŠTE U RIJECI, PRAVNI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2217 SVEUČILIŠTE U RIJECI, PRAVNI FAKULTET</v>
      </c>
    </row>
    <row r="29" spans="1:8">
      <c r="A29" s="126">
        <v>41</v>
      </c>
      <c r="B29" s="22" t="s">
        <v>1620</v>
      </c>
      <c r="C29" s="214"/>
      <c r="D29" s="214"/>
      <c r="E29" s="214">
        <f>SUMIF('Unos rashoda i izdataka'!$S$3:$S$501,'A.3 RASHODI FUNK'!$A29,'Unos rashoda i izdataka'!K$3:K$501)+SUMIF('Unos rashoda P4'!$U$3:$U$501,'A.3 RASHODI FUNK'!$A29,'Unos rashoda P4'!I$3:I$501)</f>
        <v>0</v>
      </c>
      <c r="F29" s="214">
        <f>SUMIF('Unos rashoda i izdataka'!$S$3:$S$501,'A.3 RASHODI FUNK'!$A29,'Unos rashoda i izdataka'!L$3:L$501)+SUMIF('Unos rashoda P4'!$U$3:$U$501,'A.3 RASHODI FUNK'!$A29,'Unos rashoda P4'!J$3:J$501)</f>
        <v>0</v>
      </c>
      <c r="G29" s="214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2217 SVEUČILIŠTE U RIJECI, PRAVNI FAKULTET</v>
      </c>
    </row>
    <row r="30" spans="1:8">
      <c r="A30" s="126">
        <v>42</v>
      </c>
      <c r="B30" s="22" t="s">
        <v>1621</v>
      </c>
      <c r="C30" s="214"/>
      <c r="D30" s="214"/>
      <c r="E30" s="214">
        <f>SUMIF('Unos rashoda i izdataka'!$S$3:$S$501,'A.3 RASHODI FUNK'!$A30,'Unos rashoda i izdataka'!K$3:K$501)+SUMIF('Unos rashoda P4'!$U$3:$U$501,'A.3 RASHODI FUNK'!$A30,'Unos rashoda P4'!I$3:I$501)</f>
        <v>0</v>
      </c>
      <c r="F30" s="214">
        <f>SUMIF('Unos rashoda i izdataka'!$S$3:$S$501,'A.3 RASHODI FUNK'!$A30,'Unos rashoda i izdataka'!L$3:L$501)+SUMIF('Unos rashoda P4'!$U$3:$U$501,'A.3 RASHODI FUNK'!$A30,'Unos rashoda P4'!J$3:J$501)</f>
        <v>0</v>
      </c>
      <c r="G30" s="214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2217 SVEUČILIŠTE U RIJECI, PRAVNI FAKULTET</v>
      </c>
    </row>
    <row r="31" spans="1:8">
      <c r="A31" s="126">
        <v>43</v>
      </c>
      <c r="B31" s="22" t="s">
        <v>1622</v>
      </c>
      <c r="C31" s="214"/>
      <c r="D31" s="214"/>
      <c r="E31" s="214">
        <f>SUMIF('Unos rashoda i izdataka'!$S$3:$S$501,'A.3 RASHODI FUNK'!$A31,'Unos rashoda i izdataka'!K$3:K$501)+SUMIF('Unos rashoda P4'!$U$3:$U$501,'A.3 RASHODI FUNK'!$A31,'Unos rashoda P4'!I$3:I$501)</f>
        <v>0</v>
      </c>
      <c r="F31" s="214">
        <f>SUMIF('Unos rashoda i izdataka'!$S$3:$S$501,'A.3 RASHODI FUNK'!$A31,'Unos rashoda i izdataka'!L$3:L$501)+SUMIF('Unos rashoda P4'!$U$3:$U$501,'A.3 RASHODI FUNK'!$A31,'Unos rashoda P4'!J$3:J$501)</f>
        <v>0</v>
      </c>
      <c r="G31" s="214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2217 SVEUČILIŠTE U RIJECI, PRAVNI FAKULTET</v>
      </c>
    </row>
    <row r="32" spans="1:8">
      <c r="A32" s="126">
        <v>44</v>
      </c>
      <c r="B32" s="22" t="s">
        <v>1623</v>
      </c>
      <c r="C32" s="214"/>
      <c r="D32" s="214"/>
      <c r="E32" s="214">
        <f>SUMIF('Unos rashoda i izdataka'!$S$3:$S$501,'A.3 RASHODI FUNK'!$A32,'Unos rashoda i izdataka'!K$3:K$501)+SUMIF('Unos rashoda P4'!$U$3:$U$501,'A.3 RASHODI FUNK'!$A32,'Unos rashoda P4'!I$3:I$501)</f>
        <v>0</v>
      </c>
      <c r="F32" s="214">
        <f>SUMIF('Unos rashoda i izdataka'!$S$3:$S$501,'A.3 RASHODI FUNK'!$A32,'Unos rashoda i izdataka'!L$3:L$501)+SUMIF('Unos rashoda P4'!$U$3:$U$501,'A.3 RASHODI FUNK'!$A32,'Unos rashoda P4'!J$3:J$501)</f>
        <v>0</v>
      </c>
      <c r="G32" s="214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2217 SVEUČILIŠTE U RIJECI, PRAVNI FAKULTET</v>
      </c>
    </row>
    <row r="33" spans="1:8">
      <c r="A33" s="126">
        <v>45</v>
      </c>
      <c r="B33" s="22" t="s">
        <v>1624</v>
      </c>
      <c r="C33" s="214"/>
      <c r="D33" s="214"/>
      <c r="E33" s="214">
        <f>SUMIF('Unos rashoda i izdataka'!$S$3:$S$501,'A.3 RASHODI FUNK'!$A33,'Unos rashoda i izdataka'!K$3:K$501)+SUMIF('Unos rashoda P4'!$U$3:$U$501,'A.3 RASHODI FUNK'!$A33,'Unos rashoda P4'!I$3:I$501)</f>
        <v>0</v>
      </c>
      <c r="F33" s="214">
        <f>SUMIF('Unos rashoda i izdataka'!$S$3:$S$501,'A.3 RASHODI FUNK'!$A33,'Unos rashoda i izdataka'!L$3:L$501)+SUMIF('Unos rashoda P4'!$U$3:$U$501,'A.3 RASHODI FUNK'!$A33,'Unos rashoda P4'!J$3:J$501)</f>
        <v>0</v>
      </c>
      <c r="G33" s="214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2217 SVEUČILIŠTE U RIJECI, PRAVNI FAKULTET</v>
      </c>
    </row>
    <row r="34" spans="1:8">
      <c r="A34" s="126">
        <v>46</v>
      </c>
      <c r="B34" s="22" t="s">
        <v>970</v>
      </c>
      <c r="C34" s="214"/>
      <c r="D34" s="214"/>
      <c r="E34" s="214">
        <f>SUMIF('Unos rashoda i izdataka'!$S$3:$S$501,'A.3 RASHODI FUNK'!$A34,'Unos rashoda i izdataka'!K$3:K$501)+SUMIF('Unos rashoda P4'!$U$3:$U$501,'A.3 RASHODI FUNK'!$A34,'Unos rashoda P4'!I$3:I$501)</f>
        <v>0</v>
      </c>
      <c r="F34" s="214">
        <f>SUMIF('Unos rashoda i izdataka'!$S$3:$S$501,'A.3 RASHODI FUNK'!$A34,'Unos rashoda i izdataka'!L$3:L$501)+SUMIF('Unos rashoda P4'!$U$3:$U$501,'A.3 RASHODI FUNK'!$A34,'Unos rashoda P4'!J$3:J$501)</f>
        <v>0</v>
      </c>
      <c r="G34" s="214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2217 SVEUČILIŠTE U RIJECI, PRAVNI FAKULTET</v>
      </c>
    </row>
    <row r="35" spans="1:8">
      <c r="A35" s="126">
        <v>47</v>
      </c>
      <c r="B35" s="22" t="s">
        <v>1625</v>
      </c>
      <c r="C35" s="214"/>
      <c r="D35" s="214"/>
      <c r="E35" s="214">
        <f>SUMIF('Unos rashoda i izdataka'!$S$3:$S$501,'A.3 RASHODI FUNK'!$A35,'Unos rashoda i izdataka'!K$3:K$501)+SUMIF('Unos rashoda P4'!$U$3:$U$501,'A.3 RASHODI FUNK'!$A35,'Unos rashoda P4'!I$3:I$501)</f>
        <v>0</v>
      </c>
      <c r="F35" s="214">
        <f>SUMIF('Unos rashoda i izdataka'!$S$3:$S$501,'A.3 RASHODI FUNK'!$A35,'Unos rashoda i izdataka'!L$3:L$501)+SUMIF('Unos rashoda P4'!$U$3:$U$501,'A.3 RASHODI FUNK'!$A35,'Unos rashoda P4'!J$3:J$501)</f>
        <v>0</v>
      </c>
      <c r="G35" s="214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2217 SVEUČILIŠTE U RIJECI, PRAVNI FAKULTET</v>
      </c>
    </row>
    <row r="36" spans="1:8">
      <c r="A36" s="126">
        <v>48</v>
      </c>
      <c r="B36" s="22" t="s">
        <v>1626</v>
      </c>
      <c r="C36" s="214"/>
      <c r="D36" s="214"/>
      <c r="E36" s="214">
        <f>SUMIF('Unos rashoda i izdataka'!$S$3:$S$501,'A.3 RASHODI FUNK'!$A36,'Unos rashoda i izdataka'!K$3:K$501)+SUMIF('Unos rashoda P4'!$U$3:$U$501,'A.3 RASHODI FUNK'!$A36,'Unos rashoda P4'!I$3:I$501)</f>
        <v>0</v>
      </c>
      <c r="F36" s="214">
        <f>SUMIF('Unos rashoda i izdataka'!$S$3:$S$501,'A.3 RASHODI FUNK'!$A36,'Unos rashoda i izdataka'!L$3:L$501)+SUMIF('Unos rashoda P4'!$U$3:$U$501,'A.3 RASHODI FUNK'!$A36,'Unos rashoda P4'!J$3:J$501)</f>
        <v>0</v>
      </c>
      <c r="G36" s="214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2217 SVEUČILIŠTE U RIJECI, PRAVNI FAKULTET</v>
      </c>
    </row>
    <row r="37" spans="1:8">
      <c r="A37" s="126">
        <v>49</v>
      </c>
      <c r="B37" s="22" t="s">
        <v>1627</v>
      </c>
      <c r="C37" s="214"/>
      <c r="D37" s="214"/>
      <c r="E37" s="214">
        <f>SUMIF('Unos rashoda i izdataka'!$S$3:$S$501,'A.3 RASHODI FUNK'!$A37,'Unos rashoda i izdataka'!K$3:K$501)+SUMIF('Unos rashoda P4'!$U$3:$U$501,'A.3 RASHODI FUNK'!$A37,'Unos rashoda P4'!I$3:I$501)</f>
        <v>0</v>
      </c>
      <c r="F37" s="214">
        <f>SUMIF('Unos rashoda i izdataka'!$S$3:$S$501,'A.3 RASHODI FUNK'!$A37,'Unos rashoda i izdataka'!L$3:L$501)+SUMIF('Unos rashoda P4'!$U$3:$U$501,'A.3 RASHODI FUNK'!$A37,'Unos rashoda P4'!J$3:J$501)</f>
        <v>0</v>
      </c>
      <c r="G37" s="214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2217 SVEUČILIŠTE U RIJECI, PRAVNI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2217 SVEUČILIŠTE U RIJECI, PRAVNI FAKULTET</v>
      </c>
    </row>
    <row r="39" spans="1:8">
      <c r="A39" s="126">
        <v>51</v>
      </c>
      <c r="B39" s="22" t="s">
        <v>1629</v>
      </c>
      <c r="C39" s="214"/>
      <c r="D39" s="214"/>
      <c r="E39" s="214">
        <f>SUMIF('Unos rashoda i izdataka'!$S$3:$S$501,'A.3 RASHODI FUNK'!$A39,'Unos rashoda i izdataka'!K$3:K$501)+SUMIF('Unos rashoda P4'!$U$3:$U$501,'A.3 RASHODI FUNK'!$A39,'Unos rashoda P4'!I$3:I$501)</f>
        <v>0</v>
      </c>
      <c r="F39" s="214">
        <f>SUMIF('Unos rashoda i izdataka'!$S$3:$S$501,'A.3 RASHODI FUNK'!$A39,'Unos rashoda i izdataka'!L$3:L$501)+SUMIF('Unos rashoda P4'!$U$3:$U$501,'A.3 RASHODI FUNK'!$A39,'Unos rashoda P4'!J$3:J$501)</f>
        <v>0</v>
      </c>
      <c r="G39" s="214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2217 SVEUČILIŠTE U RIJECI, PRAVNI FAKULTET</v>
      </c>
    </row>
    <row r="40" spans="1:8">
      <c r="A40" s="126">
        <v>52</v>
      </c>
      <c r="B40" s="22" t="s">
        <v>1630</v>
      </c>
      <c r="C40" s="214"/>
      <c r="D40" s="214"/>
      <c r="E40" s="214">
        <f>SUMIF('Unos rashoda i izdataka'!$S$3:$S$501,'A.3 RASHODI FUNK'!$A40,'Unos rashoda i izdataka'!K$3:K$501)+SUMIF('Unos rashoda P4'!$U$3:$U$501,'A.3 RASHODI FUNK'!$A40,'Unos rashoda P4'!I$3:I$501)</f>
        <v>0</v>
      </c>
      <c r="F40" s="214">
        <f>SUMIF('Unos rashoda i izdataka'!$S$3:$S$501,'A.3 RASHODI FUNK'!$A40,'Unos rashoda i izdataka'!L$3:L$501)+SUMIF('Unos rashoda P4'!$U$3:$U$501,'A.3 RASHODI FUNK'!$A40,'Unos rashoda P4'!J$3:J$501)</f>
        <v>0</v>
      </c>
      <c r="G40" s="214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2217 SVEUČILIŠTE U RIJECI, PRAVNI FAKULTET</v>
      </c>
    </row>
    <row r="41" spans="1:8">
      <c r="A41" s="126">
        <v>53</v>
      </c>
      <c r="B41" s="22" t="s">
        <v>1631</v>
      </c>
      <c r="C41" s="214"/>
      <c r="D41" s="214"/>
      <c r="E41" s="214">
        <f>SUMIF('Unos rashoda i izdataka'!$S$3:$S$501,'A.3 RASHODI FUNK'!$A41,'Unos rashoda i izdataka'!K$3:K$501)+SUMIF('Unos rashoda P4'!$U$3:$U$501,'A.3 RASHODI FUNK'!$A41,'Unos rashoda P4'!I$3:I$501)</f>
        <v>0</v>
      </c>
      <c r="F41" s="214">
        <f>SUMIF('Unos rashoda i izdataka'!$S$3:$S$501,'A.3 RASHODI FUNK'!$A41,'Unos rashoda i izdataka'!L$3:L$501)+SUMIF('Unos rashoda P4'!$U$3:$U$501,'A.3 RASHODI FUNK'!$A41,'Unos rashoda P4'!J$3:J$501)</f>
        <v>0</v>
      </c>
      <c r="G41" s="214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2217 SVEUČILIŠTE U RIJECI, PRAVNI FAKULTET</v>
      </c>
    </row>
    <row r="42" spans="1:8">
      <c r="A42" s="126">
        <v>54</v>
      </c>
      <c r="B42" s="22" t="s">
        <v>1632</v>
      </c>
      <c r="C42" s="214"/>
      <c r="D42" s="214"/>
      <c r="E42" s="214">
        <f>SUMIF('Unos rashoda i izdataka'!$S$3:$S$501,'A.3 RASHODI FUNK'!$A42,'Unos rashoda i izdataka'!K$3:K$501)+SUMIF('Unos rashoda P4'!$U$3:$U$501,'A.3 RASHODI FUNK'!$A42,'Unos rashoda P4'!I$3:I$501)</f>
        <v>0</v>
      </c>
      <c r="F42" s="214">
        <f>SUMIF('Unos rashoda i izdataka'!$S$3:$S$501,'A.3 RASHODI FUNK'!$A42,'Unos rashoda i izdataka'!L$3:L$501)+SUMIF('Unos rashoda P4'!$U$3:$U$501,'A.3 RASHODI FUNK'!$A42,'Unos rashoda P4'!J$3:J$501)</f>
        <v>0</v>
      </c>
      <c r="G42" s="214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2217 SVEUČILIŠTE U RIJECI, PRAVNI FAKULTET</v>
      </c>
    </row>
    <row r="43" spans="1:8">
      <c r="A43" s="126">
        <v>55</v>
      </c>
      <c r="B43" s="22" t="s">
        <v>1633</v>
      </c>
      <c r="C43" s="214"/>
      <c r="D43" s="214"/>
      <c r="E43" s="214">
        <f>SUMIF('Unos rashoda i izdataka'!$S$3:$S$501,'A.3 RASHODI FUNK'!$A43,'Unos rashoda i izdataka'!K$3:K$501)+SUMIF('Unos rashoda P4'!$U$3:$U$501,'A.3 RASHODI FUNK'!$A43,'Unos rashoda P4'!I$3:I$501)</f>
        <v>0</v>
      </c>
      <c r="F43" s="214">
        <f>SUMIF('Unos rashoda i izdataka'!$S$3:$S$501,'A.3 RASHODI FUNK'!$A43,'Unos rashoda i izdataka'!L$3:L$501)+SUMIF('Unos rashoda P4'!$U$3:$U$501,'A.3 RASHODI FUNK'!$A43,'Unos rashoda P4'!J$3:J$501)</f>
        <v>0</v>
      </c>
      <c r="G43" s="214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2217 SVEUČILIŠTE U RIJECI, PRAVNI FAKULTET</v>
      </c>
    </row>
    <row r="44" spans="1:8" ht="25.5">
      <c r="A44" s="126">
        <v>56</v>
      </c>
      <c r="B44" s="22" t="s">
        <v>1634</v>
      </c>
      <c r="C44" s="214"/>
      <c r="D44" s="214"/>
      <c r="E44" s="214">
        <f>SUMIF('Unos rashoda i izdataka'!$S$3:$S$501,'A.3 RASHODI FUNK'!$A44,'Unos rashoda i izdataka'!K$3:K$501)+SUMIF('Unos rashoda P4'!$U$3:$U$501,'A.3 RASHODI FUNK'!$A44,'Unos rashoda P4'!I$3:I$501)</f>
        <v>0</v>
      </c>
      <c r="F44" s="214">
        <f>SUMIF('Unos rashoda i izdataka'!$S$3:$S$501,'A.3 RASHODI FUNK'!$A44,'Unos rashoda i izdataka'!L$3:L$501)+SUMIF('Unos rashoda P4'!$U$3:$U$501,'A.3 RASHODI FUNK'!$A44,'Unos rashoda P4'!J$3:J$501)</f>
        <v>0</v>
      </c>
      <c r="G44" s="214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2217 SVEUČILIŠTE U RIJECI, PRAVNI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2217 SVEUČILIŠTE U RIJECI, PRAVNI FAKULTET</v>
      </c>
    </row>
    <row r="46" spans="1:8">
      <c r="A46" s="126">
        <v>61</v>
      </c>
      <c r="B46" s="22" t="s">
        <v>1636</v>
      </c>
      <c r="C46" s="214"/>
      <c r="D46" s="214"/>
      <c r="E46" s="214">
        <f>SUMIF('Unos rashoda i izdataka'!$S$3:$S$501,'A.3 RASHODI FUNK'!$A46,'Unos rashoda i izdataka'!K$3:K$501)+SUMIF('Unos rashoda P4'!$U$3:$U$501,'A.3 RASHODI FUNK'!$A46,'Unos rashoda P4'!I$3:I$501)</f>
        <v>0</v>
      </c>
      <c r="F46" s="214">
        <f>SUMIF('Unos rashoda i izdataka'!$S$3:$S$501,'A.3 RASHODI FUNK'!$A46,'Unos rashoda i izdataka'!L$3:L$501)+SUMIF('Unos rashoda P4'!$U$3:$U$501,'A.3 RASHODI FUNK'!$A46,'Unos rashoda P4'!J$3:J$501)</f>
        <v>0</v>
      </c>
      <c r="G46" s="214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2217 SVEUČILIŠTE U RIJECI, PRAVNI FAKULTET</v>
      </c>
    </row>
    <row r="47" spans="1:8">
      <c r="A47" s="126">
        <v>62</v>
      </c>
      <c r="B47" s="22" t="s">
        <v>1637</v>
      </c>
      <c r="C47" s="214"/>
      <c r="D47" s="214"/>
      <c r="E47" s="214">
        <f>SUMIF('Unos rashoda i izdataka'!$S$3:$S$501,'A.3 RASHODI FUNK'!$A47,'Unos rashoda i izdataka'!K$3:K$501)+SUMIF('Unos rashoda P4'!$U$3:$U$501,'A.3 RASHODI FUNK'!$A47,'Unos rashoda P4'!I$3:I$501)</f>
        <v>0</v>
      </c>
      <c r="F47" s="214">
        <f>SUMIF('Unos rashoda i izdataka'!$S$3:$S$501,'A.3 RASHODI FUNK'!$A47,'Unos rashoda i izdataka'!L$3:L$501)+SUMIF('Unos rashoda P4'!$U$3:$U$501,'A.3 RASHODI FUNK'!$A47,'Unos rashoda P4'!J$3:J$501)</f>
        <v>0</v>
      </c>
      <c r="G47" s="214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2217 SVEUČILIŠTE U RIJECI, PRAVNI FAKULTET</v>
      </c>
    </row>
    <row r="48" spans="1:8">
      <c r="A48" s="126">
        <v>63</v>
      </c>
      <c r="B48" s="22" t="s">
        <v>1638</v>
      </c>
      <c r="C48" s="214"/>
      <c r="D48" s="214"/>
      <c r="E48" s="214">
        <f>SUMIF('Unos rashoda i izdataka'!$S$3:$S$501,'A.3 RASHODI FUNK'!$A48,'Unos rashoda i izdataka'!K$3:K$501)+SUMIF('Unos rashoda P4'!$U$3:$U$501,'A.3 RASHODI FUNK'!$A48,'Unos rashoda P4'!I$3:I$501)</f>
        <v>0</v>
      </c>
      <c r="F48" s="214">
        <f>SUMIF('Unos rashoda i izdataka'!$S$3:$S$501,'A.3 RASHODI FUNK'!$A48,'Unos rashoda i izdataka'!L$3:L$501)+SUMIF('Unos rashoda P4'!$U$3:$U$501,'A.3 RASHODI FUNK'!$A48,'Unos rashoda P4'!J$3:J$501)</f>
        <v>0</v>
      </c>
      <c r="G48" s="214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2217 SVEUČILIŠTE U RIJECI, PRAVNI FAKULTET</v>
      </c>
    </row>
    <row r="49" spans="1:8">
      <c r="A49" s="126">
        <v>64</v>
      </c>
      <c r="B49" s="22" t="s">
        <v>1639</v>
      </c>
      <c r="C49" s="214"/>
      <c r="D49" s="214"/>
      <c r="E49" s="214">
        <f>SUMIF('Unos rashoda i izdataka'!$S$3:$S$501,'A.3 RASHODI FUNK'!$A49,'Unos rashoda i izdataka'!K$3:K$501)+SUMIF('Unos rashoda P4'!$U$3:$U$501,'A.3 RASHODI FUNK'!$A49,'Unos rashoda P4'!I$3:I$501)</f>
        <v>0</v>
      </c>
      <c r="F49" s="214">
        <f>SUMIF('Unos rashoda i izdataka'!$S$3:$S$501,'A.3 RASHODI FUNK'!$A49,'Unos rashoda i izdataka'!L$3:L$501)+SUMIF('Unos rashoda P4'!$U$3:$U$501,'A.3 RASHODI FUNK'!$A49,'Unos rashoda P4'!J$3:J$501)</f>
        <v>0</v>
      </c>
      <c r="G49" s="214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2217 SVEUČILIŠTE U RIJECI, PRAVNI FAKULTET</v>
      </c>
    </row>
    <row r="50" spans="1:8" ht="25.5">
      <c r="A50" s="126">
        <v>65</v>
      </c>
      <c r="B50" s="22" t="s">
        <v>1640</v>
      </c>
      <c r="C50" s="214"/>
      <c r="D50" s="214"/>
      <c r="E50" s="214">
        <f>SUMIF('Unos rashoda i izdataka'!$S$3:$S$501,'A.3 RASHODI FUNK'!$A50,'Unos rashoda i izdataka'!K$3:K$501)+SUMIF('Unos rashoda P4'!$U$3:$U$501,'A.3 RASHODI FUNK'!$A50,'Unos rashoda P4'!I$3:I$501)</f>
        <v>0</v>
      </c>
      <c r="F50" s="214">
        <f>SUMIF('Unos rashoda i izdataka'!$S$3:$S$501,'A.3 RASHODI FUNK'!$A50,'Unos rashoda i izdataka'!L$3:L$501)+SUMIF('Unos rashoda P4'!$U$3:$U$501,'A.3 RASHODI FUNK'!$A50,'Unos rashoda P4'!J$3:J$501)</f>
        <v>0</v>
      </c>
      <c r="G50" s="214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2217 SVEUČILIŠTE U RIJECI, PRAVNI FAKULTET</v>
      </c>
    </row>
    <row r="51" spans="1:8" ht="25.5">
      <c r="A51" s="126">
        <v>66</v>
      </c>
      <c r="B51" s="22" t="s">
        <v>1641</v>
      </c>
      <c r="C51" s="214"/>
      <c r="D51" s="214"/>
      <c r="E51" s="214">
        <f>SUMIF('Unos rashoda i izdataka'!$S$3:$S$501,'A.3 RASHODI FUNK'!$A51,'Unos rashoda i izdataka'!K$3:K$501)+SUMIF('Unos rashoda P4'!$U$3:$U$501,'A.3 RASHODI FUNK'!$A51,'Unos rashoda P4'!I$3:I$501)</f>
        <v>0</v>
      </c>
      <c r="F51" s="214">
        <f>SUMIF('Unos rashoda i izdataka'!$S$3:$S$501,'A.3 RASHODI FUNK'!$A51,'Unos rashoda i izdataka'!L$3:L$501)+SUMIF('Unos rashoda P4'!$U$3:$U$501,'A.3 RASHODI FUNK'!$A51,'Unos rashoda P4'!J$3:J$501)</f>
        <v>0</v>
      </c>
      <c r="G51" s="214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2217 SVEUČILIŠTE U RIJECI, PRAVNI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2217 SVEUČILIŠTE U RIJECI, PRAVNI FAKULTET</v>
      </c>
    </row>
    <row r="53" spans="1:8">
      <c r="A53" s="126">
        <v>71</v>
      </c>
      <c r="B53" s="22" t="s">
        <v>1643</v>
      </c>
      <c r="C53" s="214"/>
      <c r="D53" s="214"/>
      <c r="E53" s="214">
        <f>SUMIF('Unos rashoda i izdataka'!$S$3:$S$501,'A.3 RASHODI FUNK'!$A53,'Unos rashoda i izdataka'!K$3:K$501)+SUMIF('Unos rashoda P4'!$U$3:$U$501,'A.3 RASHODI FUNK'!$A53,'Unos rashoda P4'!I$3:I$501)</f>
        <v>0</v>
      </c>
      <c r="F53" s="214">
        <f>SUMIF('Unos rashoda i izdataka'!$S$3:$S$501,'A.3 RASHODI FUNK'!$A53,'Unos rashoda i izdataka'!L$3:L$501)+SUMIF('Unos rashoda P4'!$U$3:$U$501,'A.3 RASHODI FUNK'!$A53,'Unos rashoda P4'!J$3:J$501)</f>
        <v>0</v>
      </c>
      <c r="G53" s="214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2217 SVEUČILIŠTE U RIJECI, PRAVNI FAKULTET</v>
      </c>
    </row>
    <row r="54" spans="1:8">
      <c r="A54" s="126">
        <v>72</v>
      </c>
      <c r="B54" s="22" t="s">
        <v>1644</v>
      </c>
      <c r="C54" s="214"/>
      <c r="D54" s="214"/>
      <c r="E54" s="214">
        <f>SUMIF('Unos rashoda i izdataka'!$S$3:$S$501,'A.3 RASHODI FUNK'!$A54,'Unos rashoda i izdataka'!K$3:K$501)+SUMIF('Unos rashoda P4'!$U$3:$U$501,'A.3 RASHODI FUNK'!$A54,'Unos rashoda P4'!I$3:I$501)</f>
        <v>0</v>
      </c>
      <c r="F54" s="214">
        <f>SUMIF('Unos rashoda i izdataka'!$S$3:$S$501,'A.3 RASHODI FUNK'!$A54,'Unos rashoda i izdataka'!L$3:L$501)+SUMIF('Unos rashoda P4'!$U$3:$U$501,'A.3 RASHODI FUNK'!$A54,'Unos rashoda P4'!J$3:J$501)</f>
        <v>0</v>
      </c>
      <c r="G54" s="214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2217 SVEUČILIŠTE U RIJECI, PRAVNI FAKULTET</v>
      </c>
    </row>
    <row r="55" spans="1:8">
      <c r="A55" s="126">
        <v>73</v>
      </c>
      <c r="B55" s="22" t="s">
        <v>1645</v>
      </c>
      <c r="C55" s="214"/>
      <c r="D55" s="214"/>
      <c r="E55" s="214">
        <f>SUMIF('Unos rashoda i izdataka'!$S$3:$S$501,'A.3 RASHODI FUNK'!$A55,'Unos rashoda i izdataka'!K$3:K$501)+SUMIF('Unos rashoda P4'!$U$3:$U$501,'A.3 RASHODI FUNK'!$A55,'Unos rashoda P4'!I$3:I$501)</f>
        <v>0</v>
      </c>
      <c r="F55" s="214">
        <f>SUMIF('Unos rashoda i izdataka'!$S$3:$S$501,'A.3 RASHODI FUNK'!$A55,'Unos rashoda i izdataka'!L$3:L$501)+SUMIF('Unos rashoda P4'!$U$3:$U$501,'A.3 RASHODI FUNK'!$A55,'Unos rashoda P4'!J$3:J$501)</f>
        <v>0</v>
      </c>
      <c r="G55" s="214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2217 SVEUČILIŠTE U RIJECI, PRAVNI FAKULTET</v>
      </c>
    </row>
    <row r="56" spans="1:8">
      <c r="A56" s="126">
        <v>74</v>
      </c>
      <c r="B56" s="22" t="s">
        <v>1646</v>
      </c>
      <c r="C56" s="214"/>
      <c r="D56" s="214"/>
      <c r="E56" s="214">
        <f>SUMIF('Unos rashoda i izdataka'!$S$3:$S$501,'A.3 RASHODI FUNK'!$A56,'Unos rashoda i izdataka'!K$3:K$501)+SUMIF('Unos rashoda P4'!$U$3:$U$501,'A.3 RASHODI FUNK'!$A56,'Unos rashoda P4'!I$3:I$501)</f>
        <v>0</v>
      </c>
      <c r="F56" s="214">
        <f>SUMIF('Unos rashoda i izdataka'!$S$3:$S$501,'A.3 RASHODI FUNK'!$A56,'Unos rashoda i izdataka'!L$3:L$501)+SUMIF('Unos rashoda P4'!$U$3:$U$501,'A.3 RASHODI FUNK'!$A56,'Unos rashoda P4'!J$3:J$501)</f>
        <v>0</v>
      </c>
      <c r="G56" s="214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2217 SVEUČILIŠTE U RIJECI, PRAVNI FAKULTET</v>
      </c>
    </row>
    <row r="57" spans="1:8">
      <c r="A57" s="126">
        <v>75</v>
      </c>
      <c r="B57" s="22" t="s">
        <v>1647</v>
      </c>
      <c r="C57" s="214"/>
      <c r="D57" s="214"/>
      <c r="E57" s="214">
        <f>SUMIF('Unos rashoda i izdataka'!$S$3:$S$501,'A.3 RASHODI FUNK'!$A57,'Unos rashoda i izdataka'!K$3:K$501)+SUMIF('Unos rashoda P4'!$U$3:$U$501,'A.3 RASHODI FUNK'!$A57,'Unos rashoda P4'!I$3:I$501)</f>
        <v>0</v>
      </c>
      <c r="F57" s="214">
        <f>SUMIF('Unos rashoda i izdataka'!$S$3:$S$501,'A.3 RASHODI FUNK'!$A57,'Unos rashoda i izdataka'!L$3:L$501)+SUMIF('Unos rashoda P4'!$U$3:$U$501,'A.3 RASHODI FUNK'!$A57,'Unos rashoda P4'!J$3:J$501)</f>
        <v>0</v>
      </c>
      <c r="G57" s="214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2217 SVEUČILIŠTE U RIJECI, PRAVNI FAKULTET</v>
      </c>
    </row>
    <row r="58" spans="1:8" ht="25.5">
      <c r="A58" s="126">
        <v>76</v>
      </c>
      <c r="B58" s="22" t="s">
        <v>1648</v>
      </c>
      <c r="C58" s="214"/>
      <c r="D58" s="214"/>
      <c r="E58" s="214">
        <f>SUMIF('Unos rashoda i izdataka'!$S$3:$S$501,'A.3 RASHODI FUNK'!$A58,'Unos rashoda i izdataka'!K$3:K$501)+SUMIF('Unos rashoda P4'!$U$3:$U$501,'A.3 RASHODI FUNK'!$A58,'Unos rashoda P4'!I$3:I$501)</f>
        <v>0</v>
      </c>
      <c r="F58" s="214">
        <f>SUMIF('Unos rashoda i izdataka'!$S$3:$S$501,'A.3 RASHODI FUNK'!$A58,'Unos rashoda i izdataka'!L$3:L$501)+SUMIF('Unos rashoda P4'!$U$3:$U$501,'A.3 RASHODI FUNK'!$A58,'Unos rashoda P4'!J$3:J$501)</f>
        <v>0</v>
      </c>
      <c r="G58" s="214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2217 SVEUČILIŠTE U RIJECI, PRAVNI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2217 SVEUČILIŠTE U RIJECI, PRAVNI FAKULTET</v>
      </c>
    </row>
    <row r="60" spans="1:8">
      <c r="A60" s="126">
        <v>81</v>
      </c>
      <c r="B60" s="22" t="s">
        <v>1650</v>
      </c>
      <c r="C60" s="214"/>
      <c r="D60" s="214"/>
      <c r="E60" s="214">
        <f>SUMIF('Unos rashoda i izdataka'!$S$3:$S$501,'A.3 RASHODI FUNK'!$A60,'Unos rashoda i izdataka'!K$3:K$501)+SUMIF('Unos rashoda P4'!$U$3:$U$501,'A.3 RASHODI FUNK'!$A60,'Unos rashoda P4'!I$3:I$501)</f>
        <v>0</v>
      </c>
      <c r="F60" s="214">
        <f>SUMIF('Unos rashoda i izdataka'!$S$3:$S$501,'A.3 RASHODI FUNK'!$A60,'Unos rashoda i izdataka'!L$3:L$501)+SUMIF('Unos rashoda P4'!$U$3:$U$501,'A.3 RASHODI FUNK'!$A60,'Unos rashoda P4'!J$3:J$501)</f>
        <v>0</v>
      </c>
      <c r="G60" s="214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2217 SVEUČILIŠTE U RIJECI, PRAVNI FAKULTET</v>
      </c>
    </row>
    <row r="61" spans="1:8">
      <c r="A61" s="126">
        <v>82</v>
      </c>
      <c r="B61" s="22" t="s">
        <v>707</v>
      </c>
      <c r="C61" s="214"/>
      <c r="D61" s="214"/>
      <c r="E61" s="214">
        <f>SUMIF('Unos rashoda i izdataka'!$S$3:$S$501,'A.3 RASHODI FUNK'!$A61,'Unos rashoda i izdataka'!K$3:K$501)+SUMIF('Unos rashoda P4'!$U$3:$U$501,'A.3 RASHODI FUNK'!$A61,'Unos rashoda P4'!I$3:I$501)</f>
        <v>0</v>
      </c>
      <c r="F61" s="214">
        <f>SUMIF('Unos rashoda i izdataka'!$S$3:$S$501,'A.3 RASHODI FUNK'!$A61,'Unos rashoda i izdataka'!L$3:L$501)+SUMIF('Unos rashoda P4'!$U$3:$U$501,'A.3 RASHODI FUNK'!$A61,'Unos rashoda P4'!J$3:J$501)</f>
        <v>0</v>
      </c>
      <c r="G61" s="214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2217 SVEUČILIŠTE U RIJECI, PRAVNI FAKULTET</v>
      </c>
    </row>
    <row r="62" spans="1:8">
      <c r="A62" s="126">
        <v>83</v>
      </c>
      <c r="B62" s="22" t="s">
        <v>1651</v>
      </c>
      <c r="C62" s="214"/>
      <c r="D62" s="214"/>
      <c r="E62" s="214">
        <f>SUMIF('Unos rashoda i izdataka'!$S$3:$S$501,'A.3 RASHODI FUNK'!$A62,'Unos rashoda i izdataka'!K$3:K$501)+SUMIF('Unos rashoda P4'!$U$3:$U$501,'A.3 RASHODI FUNK'!$A62,'Unos rashoda P4'!I$3:I$501)</f>
        <v>0</v>
      </c>
      <c r="F62" s="214">
        <f>SUMIF('Unos rashoda i izdataka'!$S$3:$S$501,'A.3 RASHODI FUNK'!$A62,'Unos rashoda i izdataka'!L$3:L$501)+SUMIF('Unos rashoda P4'!$U$3:$U$501,'A.3 RASHODI FUNK'!$A62,'Unos rashoda P4'!J$3:J$501)</f>
        <v>0</v>
      </c>
      <c r="G62" s="214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2217 SVEUČILIŠTE U RIJECI, PRAVNI FAKULTET</v>
      </c>
    </row>
    <row r="63" spans="1:8">
      <c r="A63" s="126">
        <v>84</v>
      </c>
      <c r="B63" s="22" t="s">
        <v>1652</v>
      </c>
      <c r="C63" s="214"/>
      <c r="D63" s="214"/>
      <c r="E63" s="214">
        <f>SUMIF('Unos rashoda i izdataka'!$S$3:$S$501,'A.3 RASHODI FUNK'!$A63,'Unos rashoda i izdataka'!K$3:K$501)+SUMIF('Unos rashoda P4'!$U$3:$U$501,'A.3 RASHODI FUNK'!$A63,'Unos rashoda P4'!I$3:I$501)</f>
        <v>0</v>
      </c>
      <c r="F63" s="214">
        <f>SUMIF('Unos rashoda i izdataka'!$S$3:$S$501,'A.3 RASHODI FUNK'!$A63,'Unos rashoda i izdataka'!L$3:L$501)+SUMIF('Unos rashoda P4'!$U$3:$U$501,'A.3 RASHODI FUNK'!$A63,'Unos rashoda P4'!J$3:J$501)</f>
        <v>0</v>
      </c>
      <c r="G63" s="214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2217 SVEUČILIŠTE U RIJECI, PRAVNI FAKULTET</v>
      </c>
    </row>
    <row r="64" spans="1:8">
      <c r="A64" s="126">
        <v>85</v>
      </c>
      <c r="B64" s="22" t="s">
        <v>1653</v>
      </c>
      <c r="C64" s="214"/>
      <c r="D64" s="214"/>
      <c r="E64" s="214">
        <f>SUMIF('Unos rashoda i izdataka'!$S$3:$S$501,'A.3 RASHODI FUNK'!$A64,'Unos rashoda i izdataka'!K$3:K$501)+SUMIF('Unos rashoda P4'!$U$3:$U$501,'A.3 RASHODI FUNK'!$A64,'Unos rashoda P4'!I$3:I$501)</f>
        <v>0</v>
      </c>
      <c r="F64" s="214">
        <f>SUMIF('Unos rashoda i izdataka'!$S$3:$S$501,'A.3 RASHODI FUNK'!$A64,'Unos rashoda i izdataka'!L$3:L$501)+SUMIF('Unos rashoda P4'!$U$3:$U$501,'A.3 RASHODI FUNK'!$A64,'Unos rashoda P4'!J$3:J$501)</f>
        <v>0</v>
      </c>
      <c r="G64" s="214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2217 SVEUČILIŠTE U RIJECI, PRAVNI FAKULTET</v>
      </c>
    </row>
    <row r="65" spans="1:8" ht="25.5">
      <c r="A65" s="126">
        <v>86</v>
      </c>
      <c r="B65" s="22" t="s">
        <v>1654</v>
      </c>
      <c r="C65" s="214"/>
      <c r="D65" s="214"/>
      <c r="E65" s="214">
        <f>SUMIF('Unos rashoda i izdataka'!$S$3:$S$501,'A.3 RASHODI FUNK'!$A65,'Unos rashoda i izdataka'!K$3:K$501)+SUMIF('Unos rashoda P4'!$U$3:$U$501,'A.3 RASHODI FUNK'!$A65,'Unos rashoda P4'!I$3:I$501)</f>
        <v>0</v>
      </c>
      <c r="F65" s="214">
        <f>SUMIF('Unos rashoda i izdataka'!$S$3:$S$501,'A.3 RASHODI FUNK'!$A65,'Unos rashoda i izdataka'!L$3:L$501)+SUMIF('Unos rashoda P4'!$U$3:$U$501,'A.3 RASHODI FUNK'!$A65,'Unos rashoda P4'!J$3:J$501)</f>
        <v>0</v>
      </c>
      <c r="G65" s="214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2217 SVEUČILIŠTE U RIJECI, PRAVNI FAKULTET</v>
      </c>
    </row>
    <row r="66" spans="1:8">
      <c r="A66" s="118">
        <v>9</v>
      </c>
      <c r="B66" s="33" t="s">
        <v>1655</v>
      </c>
      <c r="C66" s="132">
        <f>SUM(C67:C74)</f>
        <v>4368125</v>
      </c>
      <c r="D66" s="132">
        <f>SUM(D67:D74)</f>
        <v>4317175</v>
      </c>
      <c r="E66" s="132">
        <f>SUM(E67:E74)</f>
        <v>5223465</v>
      </c>
      <c r="F66" s="132">
        <f>SUM(F67:F74)</f>
        <v>5238747</v>
      </c>
      <c r="G66" s="132">
        <f>SUM(G67:G74)</f>
        <v>5285014</v>
      </c>
      <c r="H66" s="193" t="str">
        <f>'OPĆI DIO'!$C$1</f>
        <v>2217 SVEUČILIŠTE U RIJECI, PRAVNI FAKULTET</v>
      </c>
    </row>
    <row r="67" spans="1:8">
      <c r="A67" s="126">
        <v>91</v>
      </c>
      <c r="B67" s="22" t="s">
        <v>1656</v>
      </c>
      <c r="C67" s="214"/>
      <c r="D67" s="214"/>
      <c r="E67" s="214">
        <f>SUMIF('Unos rashoda i izdataka'!$S$3:$S$501,'A.3 RASHODI FUNK'!$A67,'Unos rashoda i izdataka'!K$3:K$501)+SUMIF('Unos rashoda P4'!$U$3:$U$501,'A.3 RASHODI FUNK'!$A67,'Unos rashoda P4'!I$3:I$501)</f>
        <v>0</v>
      </c>
      <c r="F67" s="214">
        <f>SUMIF('Unos rashoda i izdataka'!$S$3:$S$501,'A.3 RASHODI FUNK'!$A67,'Unos rashoda i izdataka'!L$3:L$501)+SUMIF('Unos rashoda P4'!$U$3:$U$501,'A.3 RASHODI FUNK'!$A67,'Unos rashoda P4'!J$3:J$501)</f>
        <v>0</v>
      </c>
      <c r="G67" s="214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2217 SVEUČILIŠTE U RIJECI, PRAVNI FAKULTET</v>
      </c>
    </row>
    <row r="68" spans="1:8">
      <c r="A68" s="126">
        <v>92</v>
      </c>
      <c r="B68" s="22" t="s">
        <v>1657</v>
      </c>
      <c r="C68" s="214"/>
      <c r="D68" s="214"/>
      <c r="E68" s="214">
        <f>SUMIF('Unos rashoda i izdataka'!$S$3:$S$501,'A.3 RASHODI FUNK'!$A68,'Unos rashoda i izdataka'!K$3:K$501)+SUMIF('Unos rashoda P4'!$U$3:$U$501,'A.3 RASHODI FUNK'!$A68,'Unos rashoda P4'!I$3:I$501)</f>
        <v>0</v>
      </c>
      <c r="F68" s="214">
        <f>SUMIF('Unos rashoda i izdataka'!$S$3:$S$501,'A.3 RASHODI FUNK'!$A68,'Unos rashoda i izdataka'!L$3:L$501)+SUMIF('Unos rashoda P4'!$U$3:$U$501,'A.3 RASHODI FUNK'!$A68,'Unos rashoda P4'!J$3:J$501)</f>
        <v>0</v>
      </c>
      <c r="G68" s="214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2217 SVEUČILIŠTE U RIJECI, PRAVNI FAKULTET</v>
      </c>
    </row>
    <row r="69" spans="1:8" ht="26.25" customHeight="1">
      <c r="A69" s="126">
        <v>93</v>
      </c>
      <c r="B69" s="22" t="s">
        <v>1658</v>
      </c>
      <c r="C69" s="214"/>
      <c r="D69" s="214"/>
      <c r="E69" s="214">
        <f>SUMIF('Unos rashoda i izdataka'!$S$3:$S$501,'A.3 RASHODI FUNK'!$A69,'Unos rashoda i izdataka'!K$3:K$501)+SUMIF('Unos rashoda P4'!$U$3:$U$501,'A.3 RASHODI FUNK'!$A69,'Unos rashoda P4'!I$3:I$501)</f>
        <v>0</v>
      </c>
      <c r="F69" s="214">
        <f>SUMIF('Unos rashoda i izdataka'!$S$3:$S$501,'A.3 RASHODI FUNK'!$A69,'Unos rashoda i izdataka'!L$3:L$501)+SUMIF('Unos rashoda P4'!$U$3:$U$501,'A.3 RASHODI FUNK'!$A69,'Unos rashoda P4'!J$3:J$501)</f>
        <v>0</v>
      </c>
      <c r="G69" s="214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2217 SVEUČILIŠTE U RIJECI, PRAVNI FAKULTET</v>
      </c>
    </row>
    <row r="70" spans="1:8">
      <c r="A70" s="126">
        <v>94</v>
      </c>
      <c r="B70" s="22" t="s">
        <v>1659</v>
      </c>
      <c r="C70" s="214">
        <v>4368125</v>
      </c>
      <c r="D70" s="214">
        <v>4317175</v>
      </c>
      <c r="E70" s="214">
        <f>SUMIF('Unos rashoda i izdataka'!$S$3:$S$501,'A.3 RASHODI FUNK'!$A70,'Unos rashoda i izdataka'!K$3:K$501)+SUMIF('Unos rashoda P4'!$U$3:$U$501,'A.3 RASHODI FUNK'!$A70,'Unos rashoda P4'!I$3:I$501)</f>
        <v>5223465</v>
      </c>
      <c r="F70" s="214">
        <f>SUMIF('Unos rashoda i izdataka'!$S$3:$S$501,'A.3 RASHODI FUNK'!$A70,'Unos rashoda i izdataka'!L$3:L$501)+SUMIF('Unos rashoda P4'!$U$3:$U$501,'A.3 RASHODI FUNK'!$A70,'Unos rashoda P4'!J$3:J$501)</f>
        <v>5238747</v>
      </c>
      <c r="G70" s="214">
        <f>SUMIF('Unos rashoda i izdataka'!$S$3:$S$501,'A.3 RASHODI FUNK'!$A70,'Unos rashoda i izdataka'!M$3:M$501)+SUMIF('Unos rashoda P4'!$U$3:$U$501,'A.3 RASHODI FUNK'!$A70,'Unos rashoda P4'!K$3:K$501)</f>
        <v>5285014</v>
      </c>
      <c r="H70" s="193" t="str">
        <f>'OPĆI DIO'!$C$1</f>
        <v>2217 SVEUČILIŠTE U RIJECI, PRAVNI FAKULTET</v>
      </c>
    </row>
    <row r="71" spans="1:8">
      <c r="A71" s="126">
        <v>95</v>
      </c>
      <c r="B71" s="22" t="s">
        <v>1147</v>
      </c>
      <c r="C71" s="214"/>
      <c r="D71" s="214"/>
      <c r="E71" s="214">
        <f>SUMIF('Unos rashoda i izdataka'!$S$3:$S$501,'A.3 RASHODI FUNK'!$A71,'Unos rashoda i izdataka'!K$3:K$501)+SUMIF('Unos rashoda P4'!$U$3:$U$501,'A.3 RASHODI FUNK'!$A71,'Unos rashoda P4'!I$3:I$501)</f>
        <v>0</v>
      </c>
      <c r="F71" s="214">
        <f>SUMIF('Unos rashoda i izdataka'!$S$3:$S$501,'A.3 RASHODI FUNK'!$A71,'Unos rashoda i izdataka'!L$3:L$501)+SUMIF('Unos rashoda P4'!$U$3:$U$501,'A.3 RASHODI FUNK'!$A71,'Unos rashoda P4'!J$3:J$501)</f>
        <v>0</v>
      </c>
      <c r="G71" s="214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2217 SVEUČILIŠTE U RIJECI, PRAVNI FAKULTET</v>
      </c>
    </row>
    <row r="72" spans="1:8">
      <c r="A72" s="126">
        <v>96</v>
      </c>
      <c r="B72" s="22" t="s">
        <v>839</v>
      </c>
      <c r="C72" s="214"/>
      <c r="D72" s="214"/>
      <c r="E72" s="214">
        <f>SUMIF('Unos rashoda i izdataka'!$S$3:$S$501,'A.3 RASHODI FUNK'!$A72,'Unos rashoda i izdataka'!K$3:K$501)+SUMIF('Unos rashoda P4'!$U$3:$U$501,'A.3 RASHODI FUNK'!$A72,'Unos rashoda P4'!I$3:I$501)</f>
        <v>0</v>
      </c>
      <c r="F72" s="214">
        <f>SUMIF('Unos rashoda i izdataka'!$S$3:$S$501,'A.3 RASHODI FUNK'!$A72,'Unos rashoda i izdataka'!L$3:L$501)+SUMIF('Unos rashoda P4'!$U$3:$U$501,'A.3 RASHODI FUNK'!$A72,'Unos rashoda P4'!J$3:J$501)</f>
        <v>0</v>
      </c>
      <c r="G72" s="214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2217 SVEUČILIŠTE U RIJECI, PRAVNI FAKULTET</v>
      </c>
    </row>
    <row r="73" spans="1:8">
      <c r="A73" s="126">
        <v>97</v>
      </c>
      <c r="B73" s="22" t="s">
        <v>679</v>
      </c>
      <c r="C73" s="214"/>
      <c r="D73" s="214"/>
      <c r="E73" s="214">
        <f>SUMIF('Unos rashoda i izdataka'!$S$3:$S$501,'A.3 RASHODI FUNK'!$A73,'Unos rashoda i izdataka'!K$3:K$501)+SUMIF('Unos rashoda P4'!$U$3:$U$501,'A.3 RASHODI FUNK'!$A73,'Unos rashoda P4'!I$3:I$501)</f>
        <v>0</v>
      </c>
      <c r="F73" s="214">
        <f>SUMIF('Unos rashoda i izdataka'!$S$3:$S$501,'A.3 RASHODI FUNK'!$A73,'Unos rashoda i izdataka'!L$3:L$501)+SUMIF('Unos rashoda P4'!$U$3:$U$501,'A.3 RASHODI FUNK'!$A73,'Unos rashoda P4'!J$3:J$501)</f>
        <v>0</v>
      </c>
      <c r="G73" s="214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2217 SVEUČILIŠTE U RIJECI, PRAVNI FAKULTET</v>
      </c>
    </row>
    <row r="74" spans="1:8">
      <c r="A74" s="126">
        <v>98</v>
      </c>
      <c r="B74" s="22" t="s">
        <v>730</v>
      </c>
      <c r="C74" s="214"/>
      <c r="D74" s="214"/>
      <c r="E74" s="214">
        <f>SUMIF('Unos rashoda i izdataka'!$S$3:$S$501,'A.3 RASHODI FUNK'!$A74,'Unos rashoda i izdataka'!K$3:K$501)+SUMIF('Unos rashoda P4'!$U$3:$U$501,'A.3 RASHODI FUNK'!$A74,'Unos rashoda P4'!I$3:I$501)</f>
        <v>0</v>
      </c>
      <c r="F74" s="214">
        <f>SUMIF('Unos rashoda i izdataka'!$S$3:$S$501,'A.3 RASHODI FUNK'!$A74,'Unos rashoda i izdataka'!L$3:L$501)+SUMIF('Unos rashoda P4'!$U$3:$U$501,'A.3 RASHODI FUNK'!$A74,'Unos rashoda P4'!J$3:J$501)</f>
        <v>0</v>
      </c>
      <c r="G74" s="214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2217 SVEUČILIŠTE U RIJECI, PRAVNI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2217 SVEUČILIŠTE U RIJECI, PRAVNI FAKULTET</v>
      </c>
    </row>
    <row r="76" spans="1:8">
      <c r="A76" s="126">
        <v>101</v>
      </c>
      <c r="B76" s="22" t="s">
        <v>1661</v>
      </c>
      <c r="C76" s="214"/>
      <c r="D76" s="214"/>
      <c r="E76" s="214">
        <f>SUMIF('Unos rashoda i izdataka'!$S$3:$S$501,'A.3 RASHODI FUNK'!$A76,'Unos rashoda i izdataka'!K$3:K$501)+SUMIF('Unos rashoda P4'!$U$3:$U$501,'A.3 RASHODI FUNK'!$A76,'Unos rashoda P4'!I$3:I$501)</f>
        <v>0</v>
      </c>
      <c r="F76" s="214">
        <f>SUMIF('Unos rashoda i izdataka'!$S$3:$S$501,'A.3 RASHODI FUNK'!$A76,'Unos rashoda i izdataka'!L$3:L$501)+SUMIF('Unos rashoda P4'!$U$3:$U$501,'A.3 RASHODI FUNK'!$A76,'Unos rashoda P4'!J$3:J$501)</f>
        <v>0</v>
      </c>
      <c r="G76" s="214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2217 SVEUČILIŠTE U RIJECI, PRAVNI FAKULTET</v>
      </c>
    </row>
    <row r="77" spans="1:8">
      <c r="A77" s="126">
        <v>102</v>
      </c>
      <c r="B77" s="22" t="s">
        <v>1662</v>
      </c>
      <c r="C77" s="214"/>
      <c r="D77" s="214"/>
      <c r="E77" s="214">
        <f>SUMIF('Unos rashoda i izdataka'!$S$3:$S$501,'A.3 RASHODI FUNK'!$A77,'Unos rashoda i izdataka'!K$3:K$501)+SUMIF('Unos rashoda P4'!$U$3:$U$501,'A.3 RASHODI FUNK'!$A77,'Unos rashoda P4'!I$3:I$501)</f>
        <v>0</v>
      </c>
      <c r="F77" s="214">
        <f>SUMIF('Unos rashoda i izdataka'!$S$3:$S$501,'A.3 RASHODI FUNK'!$A77,'Unos rashoda i izdataka'!L$3:L$501)+SUMIF('Unos rashoda P4'!$U$3:$U$501,'A.3 RASHODI FUNK'!$A77,'Unos rashoda P4'!J$3:J$501)</f>
        <v>0</v>
      </c>
      <c r="G77" s="214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2217 SVEUČILIŠTE U RIJECI, PRAVNI FAKULTET</v>
      </c>
    </row>
    <row r="78" spans="1:8">
      <c r="A78" s="126">
        <v>103</v>
      </c>
      <c r="B78" s="22" t="s">
        <v>1663</v>
      </c>
      <c r="C78" s="214"/>
      <c r="D78" s="214"/>
      <c r="E78" s="214">
        <f>SUMIF('Unos rashoda i izdataka'!$S$3:$S$501,'A.3 RASHODI FUNK'!$A78,'Unos rashoda i izdataka'!K$3:K$501)+SUMIF('Unos rashoda P4'!$U$3:$U$501,'A.3 RASHODI FUNK'!$A78,'Unos rashoda P4'!I$3:I$501)</f>
        <v>0</v>
      </c>
      <c r="F78" s="214">
        <f>SUMIF('Unos rashoda i izdataka'!$S$3:$S$501,'A.3 RASHODI FUNK'!$A78,'Unos rashoda i izdataka'!L$3:L$501)+SUMIF('Unos rashoda P4'!$U$3:$U$501,'A.3 RASHODI FUNK'!$A78,'Unos rashoda P4'!J$3:J$501)</f>
        <v>0</v>
      </c>
      <c r="G78" s="214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2217 SVEUČILIŠTE U RIJECI, PRAVNI FAKULTET</v>
      </c>
    </row>
    <row r="79" spans="1:8">
      <c r="A79" s="126">
        <v>104</v>
      </c>
      <c r="B79" s="22" t="s">
        <v>684</v>
      </c>
      <c r="C79" s="214"/>
      <c r="D79" s="214"/>
      <c r="E79" s="214">
        <f>SUMIF('Unos rashoda i izdataka'!$S$3:$S$501,'A.3 RASHODI FUNK'!$A79,'Unos rashoda i izdataka'!K$3:K$501)+SUMIF('Unos rashoda P4'!$U$3:$U$501,'A.3 RASHODI FUNK'!$A79,'Unos rashoda P4'!I$3:I$501)</f>
        <v>0</v>
      </c>
      <c r="F79" s="214">
        <f>SUMIF('Unos rashoda i izdataka'!$S$3:$S$501,'A.3 RASHODI FUNK'!$A79,'Unos rashoda i izdataka'!L$3:L$501)+SUMIF('Unos rashoda P4'!$U$3:$U$501,'A.3 RASHODI FUNK'!$A79,'Unos rashoda P4'!J$3:J$501)</f>
        <v>0</v>
      </c>
      <c r="G79" s="214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2217 SVEUČILIŠTE U RIJECI, PRAVNI FAKULTET</v>
      </c>
    </row>
    <row r="80" spans="1:8">
      <c r="A80" s="126">
        <v>105</v>
      </c>
      <c r="B80" s="22" t="s">
        <v>1664</v>
      </c>
      <c r="C80" s="214"/>
      <c r="D80" s="214"/>
      <c r="E80" s="214">
        <f>SUMIF('Unos rashoda i izdataka'!$S$3:$S$501,'A.3 RASHODI FUNK'!$A80,'Unos rashoda i izdataka'!K$3:K$501)+SUMIF('Unos rashoda P4'!$U$3:$U$501,'A.3 RASHODI FUNK'!$A80,'Unos rashoda P4'!I$3:I$501)</f>
        <v>0</v>
      </c>
      <c r="F80" s="214">
        <f>SUMIF('Unos rashoda i izdataka'!$S$3:$S$501,'A.3 RASHODI FUNK'!$A80,'Unos rashoda i izdataka'!L$3:L$501)+SUMIF('Unos rashoda P4'!$U$3:$U$501,'A.3 RASHODI FUNK'!$A80,'Unos rashoda P4'!J$3:J$501)</f>
        <v>0</v>
      </c>
      <c r="G80" s="214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2217 SVEUČILIŠTE U RIJECI, PRAVNI FAKULTET</v>
      </c>
    </row>
    <row r="81" spans="1:8">
      <c r="A81" s="126">
        <v>106</v>
      </c>
      <c r="B81" s="22" t="s">
        <v>1665</v>
      </c>
      <c r="C81" s="214"/>
      <c r="D81" s="214"/>
      <c r="E81" s="214">
        <f>SUMIF('Unos rashoda i izdataka'!$S$3:$S$501,'A.3 RASHODI FUNK'!$A81,'Unos rashoda i izdataka'!K$3:K$501)+SUMIF('Unos rashoda P4'!$U$3:$U$501,'A.3 RASHODI FUNK'!$A81,'Unos rashoda P4'!I$3:I$501)</f>
        <v>0</v>
      </c>
      <c r="F81" s="214">
        <f>SUMIF('Unos rashoda i izdataka'!$S$3:$S$501,'A.3 RASHODI FUNK'!$A81,'Unos rashoda i izdataka'!L$3:L$501)+SUMIF('Unos rashoda P4'!$U$3:$U$501,'A.3 RASHODI FUNK'!$A81,'Unos rashoda P4'!J$3:J$501)</f>
        <v>0</v>
      </c>
      <c r="G81" s="214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2217 SVEUČILIŠTE U RIJECI, PRAVNI FAKULTET</v>
      </c>
    </row>
    <row r="82" spans="1:8" ht="25.5">
      <c r="A82" s="126">
        <v>107</v>
      </c>
      <c r="B82" s="22" t="s">
        <v>1666</v>
      </c>
      <c r="C82" s="214"/>
      <c r="D82" s="214"/>
      <c r="E82" s="214">
        <f>SUMIF('Unos rashoda i izdataka'!$S$3:$S$501,'A.3 RASHODI FUNK'!$A82,'Unos rashoda i izdataka'!K$3:K$501)+SUMIF('Unos rashoda P4'!$U$3:$U$501,'A.3 RASHODI FUNK'!$A82,'Unos rashoda P4'!I$3:I$501)</f>
        <v>0</v>
      </c>
      <c r="F82" s="214">
        <f>SUMIF('Unos rashoda i izdataka'!$S$3:$S$501,'A.3 RASHODI FUNK'!$A82,'Unos rashoda i izdataka'!L$3:L$501)+SUMIF('Unos rashoda P4'!$U$3:$U$501,'A.3 RASHODI FUNK'!$A82,'Unos rashoda P4'!J$3:J$501)</f>
        <v>0</v>
      </c>
      <c r="G82" s="214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2217 SVEUČILIŠTE U RIJECI, PRAVNI FAKULTET</v>
      </c>
    </row>
    <row r="83" spans="1:8">
      <c r="A83" s="126">
        <v>108</v>
      </c>
      <c r="B83" s="22" t="s">
        <v>1667</v>
      </c>
      <c r="C83" s="214"/>
      <c r="D83" s="214"/>
      <c r="E83" s="214">
        <f>SUMIF('Unos rashoda i izdataka'!$S$3:$S$501,'A.3 RASHODI FUNK'!$A83,'Unos rashoda i izdataka'!K$3:K$501)+SUMIF('Unos rashoda P4'!$U$3:$U$501,'A.3 RASHODI FUNK'!$A83,'Unos rashoda P4'!I$3:I$501)</f>
        <v>0</v>
      </c>
      <c r="F83" s="214">
        <f>SUMIF('Unos rashoda i izdataka'!$S$3:$S$501,'A.3 RASHODI FUNK'!$A83,'Unos rashoda i izdataka'!L$3:L$501)+SUMIF('Unos rashoda P4'!$U$3:$U$501,'A.3 RASHODI FUNK'!$A83,'Unos rashoda P4'!J$3:J$501)</f>
        <v>0</v>
      </c>
      <c r="G83" s="214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2217 SVEUČILIŠTE U RIJECI, PRAVNI FAKULTET</v>
      </c>
    </row>
    <row r="84" spans="1:8" ht="25.5">
      <c r="A84" s="126">
        <v>109</v>
      </c>
      <c r="B84" s="22" t="s">
        <v>1668</v>
      </c>
      <c r="C84" s="214"/>
      <c r="D84" s="214"/>
      <c r="E84" s="214">
        <f>SUMIF('Unos rashoda i izdataka'!$S$3:$S$501,'A.3 RASHODI FUNK'!$A84,'Unos rashoda i izdataka'!K$3:K$501)+SUMIF('Unos rashoda P4'!$U$3:$U$501,'A.3 RASHODI FUNK'!$A84,'Unos rashoda P4'!I$3:I$501)</f>
        <v>0</v>
      </c>
      <c r="F84" s="214">
        <f>SUMIF('Unos rashoda i izdataka'!$S$3:$S$501,'A.3 RASHODI FUNK'!$A84,'Unos rashoda i izdataka'!L$3:L$501)+SUMIF('Unos rashoda P4'!$U$3:$U$501,'A.3 RASHODI FUNK'!$A84,'Unos rashoda P4'!J$3:J$501)</f>
        <v>0</v>
      </c>
      <c r="G84" s="214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2217 SVEUČILIŠTE U RIJECI, PRAVNI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35" t="s">
        <v>37</v>
      </c>
      <c r="B2" s="335"/>
      <c r="C2" s="335"/>
      <c r="D2" s="335"/>
      <c r="E2" s="335"/>
      <c r="F2" s="335"/>
      <c r="G2" s="335"/>
      <c r="H2" s="335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35" t="s">
        <v>1669</v>
      </c>
      <c r="B4" s="335"/>
      <c r="C4" s="335"/>
      <c r="D4" s="335"/>
      <c r="E4" s="335"/>
      <c r="F4" s="335"/>
      <c r="G4" s="335"/>
      <c r="H4" s="335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35" t="s">
        <v>1670</v>
      </c>
      <c r="B6" s="335"/>
      <c r="C6" s="335"/>
      <c r="D6" s="335"/>
      <c r="E6" s="335"/>
      <c r="F6" s="335"/>
      <c r="G6" s="335"/>
      <c r="H6" s="335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36" t="s">
        <v>1525</v>
      </c>
      <c r="B8" s="337"/>
      <c r="C8" s="338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39">
        <v>1</v>
      </c>
      <c r="B9" s="340"/>
      <c r="C9" s="341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09">
        <f>SUM(D11:D14)</f>
        <v>0</v>
      </c>
      <c r="E10" s="209">
        <f>SUM(E11:E14)</f>
        <v>0</v>
      </c>
      <c r="F10" s="209">
        <f>SUM(F11:F14)</f>
        <v>0</v>
      </c>
      <c r="G10" s="209">
        <f>SUM(G11:G14)</f>
        <v>0</v>
      </c>
      <c r="H10" s="209">
        <f>SUM(H11:H14)</f>
        <v>0</v>
      </c>
      <c r="I10" s="193" t="str">
        <f>'OPĆI DIO'!$C$1</f>
        <v>2217 SVEUČILIŠTE U RIJECI, PRAVNI FAKULTET</v>
      </c>
    </row>
    <row r="11" spans="1:10">
      <c r="A11" s="155"/>
      <c r="B11" s="156">
        <v>81</v>
      </c>
      <c r="C11" s="156" t="s">
        <v>1671</v>
      </c>
      <c r="D11" s="207"/>
      <c r="E11" s="207"/>
      <c r="F11" s="206">
        <f>SUMIF('Unos prihoda i primitaka'!$N$3:$N$505,$B11,'Unos prihoda i primitaka'!I$3:I$505)</f>
        <v>0</v>
      </c>
      <c r="G11" s="206">
        <f>SUMIF('Unos prihoda i primitaka'!$N$3:$N$505,$B11,'Unos prihoda i primitaka'!J$3:J$505)</f>
        <v>0</v>
      </c>
      <c r="H11" s="206">
        <f>SUMIF('Unos prihoda i primitaka'!$N$3:$N$505,$B11,'Unos prihoda i primitaka'!K$3:K$505)</f>
        <v>0</v>
      </c>
      <c r="I11" s="193" t="str">
        <f>'OPĆI DIO'!$C$1</f>
        <v>2217 SVEUČILIŠTE U RIJECI, PRAVNI FAKULTET</v>
      </c>
    </row>
    <row r="12" spans="1:10" ht="25.5">
      <c r="A12" s="155"/>
      <c r="B12" s="156">
        <v>82</v>
      </c>
      <c r="C12" s="156" t="s">
        <v>1672</v>
      </c>
      <c r="D12" s="207"/>
      <c r="E12" s="207"/>
      <c r="F12" s="206">
        <f>SUMIF('Unos prihoda i primitaka'!$N$3:$N$505,$B12,'Unos prihoda i primitaka'!I$3:I$505)</f>
        <v>0</v>
      </c>
      <c r="G12" s="206">
        <f>SUMIF('Unos prihoda i primitaka'!$N$3:$N$505,$B12,'Unos prihoda i primitaka'!J$3:J$505)</f>
        <v>0</v>
      </c>
      <c r="H12" s="206">
        <f>SUMIF('Unos prihoda i primitaka'!$N$3:$N$505,$B12,'Unos prihoda i primitaka'!K$3:K$505)</f>
        <v>0</v>
      </c>
      <c r="I12" s="193" t="str">
        <f>'OPĆI DIO'!$C$1</f>
        <v>2217 SVEUČILIŠTE U RIJECI, PRAVNI FAKULTET</v>
      </c>
    </row>
    <row r="13" spans="1:10" ht="25.5">
      <c r="A13" s="155"/>
      <c r="B13" s="156">
        <v>83</v>
      </c>
      <c r="C13" s="156" t="s">
        <v>1673</v>
      </c>
      <c r="D13" s="207"/>
      <c r="E13" s="207"/>
      <c r="F13" s="206">
        <f>SUMIF('Unos prihoda i primitaka'!$N$3:$N$505,$B13,'Unos prihoda i primitaka'!I$3:I$505)</f>
        <v>0</v>
      </c>
      <c r="G13" s="206">
        <f>SUMIF('Unos prihoda i primitaka'!$N$3:$N$505,$B13,'Unos prihoda i primitaka'!J$3:J$505)</f>
        <v>0</v>
      </c>
      <c r="H13" s="206">
        <f>SUMIF('Unos prihoda i primitaka'!$N$3:$N$505,$B13,'Unos prihoda i primitaka'!K$3:K$505)</f>
        <v>0</v>
      </c>
      <c r="I13" s="193" t="str">
        <f>'OPĆI DIO'!$C$1</f>
        <v>2217 SVEUČILIŠTE U RIJECI, PRAVNI FAKULTET</v>
      </c>
    </row>
    <row r="14" spans="1:10">
      <c r="A14" s="155"/>
      <c r="B14" s="156">
        <v>84</v>
      </c>
      <c r="C14" s="156" t="s">
        <v>1674</v>
      </c>
      <c r="D14" s="207"/>
      <c r="E14" s="207"/>
      <c r="F14" s="206">
        <f>SUMIF('Unos prihoda i primitaka'!$N$3:$N$505,$B14,'Unos prihoda i primitaka'!I$3:I$505)</f>
        <v>0</v>
      </c>
      <c r="G14" s="206">
        <f>SUMIF('Unos prihoda i primitaka'!$N$3:$N$505,$B14,'Unos prihoda i primitaka'!J$3:J$505)</f>
        <v>0</v>
      </c>
      <c r="H14" s="206">
        <f>SUMIF('Unos prihoda i primitaka'!$N$3:$N$505,$B14,'Unos prihoda i primitaka'!K$3:K$505)</f>
        <v>0</v>
      </c>
      <c r="I14" s="193" t="str">
        <f>'OPĆI DIO'!$C$1</f>
        <v>2217 SVEUČILIŠTE U RIJECI, PRAVNI FAKULTET</v>
      </c>
    </row>
    <row r="15" spans="1:10" s="193" customFormat="1">
      <c r="A15" s="157">
        <v>5</v>
      </c>
      <c r="B15" s="157"/>
      <c r="C15" s="158" t="s">
        <v>1675</v>
      </c>
      <c r="D15" s="209">
        <f>SUM(D16:D21)</f>
        <v>0</v>
      </c>
      <c r="E15" s="209">
        <f>SUM(E16:E21)</f>
        <v>0</v>
      </c>
      <c r="F15" s="209">
        <f>SUM(F16:F21)</f>
        <v>0</v>
      </c>
      <c r="G15" s="209">
        <f>SUM(G16:G21)</f>
        <v>0</v>
      </c>
      <c r="H15" s="209">
        <f>SUM(H16:H21)</f>
        <v>0</v>
      </c>
      <c r="I15" s="193" t="str">
        <f>'OPĆI DIO'!$C$1</f>
        <v>2217 SVEUČILIŠTE U RIJECI, PRAVNI FAKULTET</v>
      </c>
    </row>
    <row r="16" spans="1:10">
      <c r="A16" s="156"/>
      <c r="B16" s="156">
        <v>51</v>
      </c>
      <c r="C16" s="159" t="s">
        <v>1676</v>
      </c>
      <c r="D16" s="207"/>
      <c r="E16" s="207"/>
      <c r="F16" s="208">
        <f>SUMIF('Unos rashoda i izdataka'!$Q$3:$Q$501,$B16,'Unos rashoda i izdataka'!K$3:K$501)+SUMIF('Unos rashoda P4'!$T$3:$T$501,$B16,'Unos rashoda P4'!I$3:I$501)</f>
        <v>0</v>
      </c>
      <c r="G16" s="208">
        <f>SUMIF('Unos rashoda i izdataka'!$Q$3:$Q$501,$B16,'Unos rashoda i izdataka'!L$3:L$501)+SUMIF('Unos rashoda P4'!$T$3:$T$501,$B16,'Unos rashoda P4'!J$3:J$501)</f>
        <v>0</v>
      </c>
      <c r="H16" s="208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2217 SVEUČILIŠTE U RIJECI, PRAVNI FAKULTET</v>
      </c>
    </row>
    <row r="17" spans="1:9" ht="25.5">
      <c r="A17" s="156"/>
      <c r="B17" s="156">
        <v>52</v>
      </c>
      <c r="C17" s="159" t="s">
        <v>1677</v>
      </c>
      <c r="D17" s="207"/>
      <c r="E17" s="207"/>
      <c r="F17" s="208"/>
      <c r="G17" s="208"/>
      <c r="H17" s="208"/>
      <c r="I17" s="193"/>
    </row>
    <row r="18" spans="1:9" ht="25.5">
      <c r="A18" s="156"/>
      <c r="B18" s="156">
        <v>53</v>
      </c>
      <c r="C18" s="159" t="s">
        <v>1678</v>
      </c>
      <c r="D18" s="207"/>
      <c r="E18" s="207"/>
      <c r="F18" s="208"/>
      <c r="G18" s="208"/>
      <c r="H18" s="208"/>
      <c r="I18" s="193"/>
    </row>
    <row r="19" spans="1:9" ht="25.5">
      <c r="A19" s="156"/>
      <c r="B19" s="156">
        <v>54</v>
      </c>
      <c r="C19" s="159" t="s">
        <v>1679</v>
      </c>
      <c r="D19" s="207"/>
      <c r="E19" s="207"/>
      <c r="F19" s="208">
        <f>SUMIF('Unos rashoda i izdataka'!$Q$3:$Q$501,$B19,'Unos rashoda i izdataka'!K$3:K$501)+SUMIF('Unos rashoda P4'!$T$3:$T$501,$B19,'Unos rashoda P4'!I$3:I$501)</f>
        <v>0</v>
      </c>
      <c r="G19" s="208">
        <f>SUMIF('Unos rashoda i izdataka'!$Q$3:$Q$501,$B19,'Unos rashoda i izdataka'!L$3:L$501)+SUMIF('Unos rashoda P4'!$T$3:$T$501,$B19,'Unos rashoda P4'!J$3:J$501)</f>
        <v>0</v>
      </c>
      <c r="H19" s="208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2217 SVEUČILIŠTE U RIJECI, PRAVNI FAKULTET</v>
      </c>
    </row>
    <row r="20" spans="1:9" ht="25.5">
      <c r="A20" s="156"/>
      <c r="B20" s="156">
        <v>55</v>
      </c>
      <c r="C20" s="159" t="s">
        <v>1680</v>
      </c>
      <c r="D20" s="207"/>
      <c r="E20" s="207"/>
      <c r="F20" s="208"/>
      <c r="G20" s="208"/>
      <c r="H20" s="208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Dubravka Zatezalo</cp:lastModifiedBy>
  <cp:revision/>
  <cp:lastPrinted>2025-10-22T10:50:24Z</cp:lastPrinted>
  <dcterms:created xsi:type="dcterms:W3CDTF">2018-09-10T07:36:17Z</dcterms:created>
  <dcterms:modified xsi:type="dcterms:W3CDTF">2025-10-30T05:37:11Z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